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bookViews>
    <workbookView xWindow="0" yWindow="0" windowWidth="28800" windowHeight="12435"/>
  </bookViews>
  <sheets>
    <sheet name="周维度数据 " sheetId="1" r:id="rId1"/>
    <sheet name="数据源" sheetId="2" r:id="rId2"/>
    <sheet name="区域匹配" sheetId="3" r:id="rId3"/>
  </sheets>
  <definedNames>
    <definedName name="_xlnm._FilterDatabase" localSheetId="1" hidden="1">数据源!$A$1:$AA$79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2" i="2"/>
  <c r="X3" i="2"/>
  <c r="Y3" i="2" s="1"/>
  <c r="X4" i="2"/>
  <c r="Y4" i="2" s="1"/>
  <c r="X5" i="2"/>
  <c r="Y5" i="2" s="1"/>
  <c r="X6" i="2"/>
  <c r="Y6" i="2" s="1"/>
  <c r="X7" i="2"/>
  <c r="Y7" i="2" s="1"/>
  <c r="X8" i="2"/>
  <c r="Y8" i="2" s="1"/>
  <c r="X9" i="2"/>
  <c r="Y9" i="2" s="1"/>
  <c r="X10" i="2"/>
  <c r="Y10" i="2" s="1"/>
  <c r="X11" i="2"/>
  <c r="Y11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22" i="2"/>
  <c r="Y22" i="2" s="1"/>
  <c r="X23" i="2"/>
  <c r="Y23" i="2" s="1"/>
  <c r="X24" i="2"/>
  <c r="Y24" i="2" s="1"/>
  <c r="X25" i="2"/>
  <c r="Y25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34" i="2"/>
  <c r="Y34" i="2" s="1"/>
  <c r="X35" i="2"/>
  <c r="Y35" i="2" s="1"/>
  <c r="X36" i="2"/>
  <c r="Y36" i="2" s="1"/>
  <c r="X37" i="2"/>
  <c r="Y37" i="2" s="1"/>
  <c r="X38" i="2"/>
  <c r="Y38" i="2" s="1"/>
  <c r="X39" i="2"/>
  <c r="Y39" i="2" s="1"/>
  <c r="X40" i="2"/>
  <c r="Y40" i="2" s="1"/>
  <c r="X41" i="2"/>
  <c r="Y41" i="2" s="1"/>
  <c r="X42" i="2"/>
  <c r="Y42" i="2" s="1"/>
  <c r="X43" i="2"/>
  <c r="Y43" i="2" s="1"/>
  <c r="X44" i="2"/>
  <c r="Y44" i="2" s="1"/>
  <c r="X45" i="2"/>
  <c r="Y45" i="2" s="1"/>
  <c r="X46" i="2"/>
  <c r="Y46" i="2" s="1"/>
  <c r="X47" i="2"/>
  <c r="Y47" i="2" s="1"/>
  <c r="X48" i="2"/>
  <c r="Y48" i="2" s="1"/>
  <c r="X49" i="2"/>
  <c r="Y49" i="2" s="1"/>
  <c r="X50" i="2"/>
  <c r="Y50" i="2" s="1"/>
  <c r="X51" i="2"/>
  <c r="Y51" i="2" s="1"/>
  <c r="X52" i="2"/>
  <c r="Y52" i="2" s="1"/>
  <c r="X53" i="2"/>
  <c r="Y53" i="2" s="1"/>
  <c r="X54" i="2"/>
  <c r="Y54" i="2" s="1"/>
  <c r="X55" i="2"/>
  <c r="Y55" i="2" s="1"/>
  <c r="X56" i="2"/>
  <c r="X57" i="2"/>
  <c r="Y57" i="2" s="1"/>
  <c r="X58" i="2"/>
  <c r="Y58" i="2" s="1"/>
  <c r="X59" i="2"/>
  <c r="Y59" i="2" s="1"/>
  <c r="X60" i="2"/>
  <c r="Y60" i="2" s="1"/>
  <c r="X61" i="2"/>
  <c r="Y61" i="2" s="1"/>
  <c r="X62" i="2"/>
  <c r="Y62" i="2" s="1"/>
  <c r="X63" i="2"/>
  <c r="Y63" i="2" s="1"/>
  <c r="X64" i="2"/>
  <c r="Y64" i="2" s="1"/>
  <c r="X65" i="2"/>
  <c r="Y65" i="2" s="1"/>
  <c r="X66" i="2"/>
  <c r="Y66" i="2" s="1"/>
  <c r="X67" i="2"/>
  <c r="Y67" i="2" s="1"/>
  <c r="X68" i="2"/>
  <c r="Y68" i="2" s="1"/>
  <c r="X69" i="2"/>
  <c r="Y69" i="2" s="1"/>
  <c r="X70" i="2"/>
  <c r="Y70" i="2" s="1"/>
  <c r="X71" i="2"/>
  <c r="Y71" i="2" s="1"/>
  <c r="X72" i="2"/>
  <c r="Y72" i="2" s="1"/>
  <c r="X73" i="2"/>
  <c r="Y73" i="2" s="1"/>
  <c r="X74" i="2"/>
  <c r="Y74" i="2" s="1"/>
  <c r="X75" i="2"/>
  <c r="Y75" i="2" s="1"/>
  <c r="X76" i="2"/>
  <c r="Y76" i="2" s="1"/>
  <c r="X77" i="2"/>
  <c r="Y77" i="2" s="1"/>
  <c r="X78" i="2"/>
  <c r="Y78" i="2" s="1"/>
  <c r="X79" i="2"/>
  <c r="Y79" i="2" s="1"/>
  <c r="X2" i="2"/>
  <c r="Y2" i="2" s="1"/>
  <c r="Z72" i="2"/>
  <c r="Z73" i="2"/>
  <c r="Z74" i="2"/>
  <c r="Z75" i="2"/>
  <c r="Z76" i="2"/>
  <c r="Z77" i="2"/>
  <c r="Z78" i="2"/>
  <c r="Z79" i="2"/>
  <c r="A45" i="1"/>
  <c r="A46" i="1"/>
  <c r="A44" i="1"/>
  <c r="A38" i="1"/>
  <c r="A39" i="1"/>
  <c r="A37" i="1"/>
  <c r="A31" i="1"/>
  <c r="A32" i="1"/>
  <c r="A30" i="1"/>
  <c r="A23" i="1"/>
  <c r="A22" i="1"/>
  <c r="A21" i="1"/>
  <c r="A15" i="1"/>
  <c r="A16" i="1"/>
  <c r="A14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2" i="2"/>
  <c r="F31" i="1" l="1"/>
  <c r="V46" i="1"/>
  <c r="E30" i="1"/>
  <c r="O30" i="1"/>
  <c r="G32" i="1"/>
  <c r="K31" i="1"/>
  <c r="R32" i="1"/>
  <c r="O37" i="1"/>
  <c r="K38" i="1"/>
  <c r="G39" i="1"/>
  <c r="C44" i="1"/>
  <c r="U44" i="1"/>
  <c r="G45" i="1"/>
  <c r="E46" i="1"/>
  <c r="O46" i="1"/>
  <c r="F30" i="1"/>
  <c r="P30" i="1"/>
  <c r="D31" i="1"/>
  <c r="N31" i="1"/>
  <c r="V31" i="1"/>
  <c r="J32" i="1"/>
  <c r="T32" i="1"/>
  <c r="F37" i="1"/>
  <c r="P37" i="1"/>
  <c r="Q37" i="1" s="1"/>
  <c r="D38" i="1"/>
  <c r="N38" i="1"/>
  <c r="V38" i="1"/>
  <c r="J39" i="1"/>
  <c r="T39" i="1"/>
  <c r="D44" i="1"/>
  <c r="H44" i="1" s="1"/>
  <c r="N44" i="1"/>
  <c r="V44" i="1"/>
  <c r="J45" i="1"/>
  <c r="T45" i="1"/>
  <c r="F46" i="1"/>
  <c r="P46" i="1"/>
  <c r="C31" i="1"/>
  <c r="E37" i="1"/>
  <c r="C38" i="1"/>
  <c r="U38" i="1"/>
  <c r="R39" i="1"/>
  <c r="K44" i="1"/>
  <c r="R45" i="1"/>
  <c r="G30" i="1"/>
  <c r="R30" i="1"/>
  <c r="E31" i="1"/>
  <c r="O31" i="1"/>
  <c r="C32" i="1"/>
  <c r="K32" i="1"/>
  <c r="U32" i="1"/>
  <c r="G37" i="1"/>
  <c r="R37" i="1"/>
  <c r="E38" i="1"/>
  <c r="O38" i="1"/>
  <c r="C39" i="1"/>
  <c r="K39" i="1"/>
  <c r="U39" i="1"/>
  <c r="E44" i="1"/>
  <c r="O44" i="1"/>
  <c r="C45" i="1"/>
  <c r="K45" i="1"/>
  <c r="U45" i="1"/>
  <c r="G46" i="1"/>
  <c r="R46" i="1"/>
  <c r="J30" i="1"/>
  <c r="T30" i="1"/>
  <c r="P31" i="1"/>
  <c r="D32" i="1"/>
  <c r="N32" i="1"/>
  <c r="V32" i="1"/>
  <c r="J37" i="1"/>
  <c r="T37" i="1"/>
  <c r="Y37" i="1" s="1"/>
  <c r="F38" i="1"/>
  <c r="P38" i="1"/>
  <c r="D39" i="1"/>
  <c r="N39" i="1"/>
  <c r="V39" i="1"/>
  <c r="F44" i="1"/>
  <c r="P44" i="1"/>
  <c r="D45" i="1"/>
  <c r="N45" i="1"/>
  <c r="V45" i="1"/>
  <c r="J46" i="1"/>
  <c r="T46" i="1"/>
  <c r="X46" i="1" s="1"/>
  <c r="U31" i="1"/>
  <c r="C30" i="1"/>
  <c r="K30" i="1"/>
  <c r="U30" i="1"/>
  <c r="G31" i="1"/>
  <c r="R31" i="1"/>
  <c r="E32" i="1"/>
  <c r="O32" i="1"/>
  <c r="C37" i="1"/>
  <c r="K37" i="1"/>
  <c r="U37" i="1"/>
  <c r="G38" i="1"/>
  <c r="L38" i="1" s="1"/>
  <c r="R38" i="1"/>
  <c r="E39" i="1"/>
  <c r="O39" i="1"/>
  <c r="G44" i="1"/>
  <c r="R44" i="1"/>
  <c r="E45" i="1"/>
  <c r="I45" i="1" s="1"/>
  <c r="O45" i="1"/>
  <c r="C46" i="1"/>
  <c r="K46" i="1"/>
  <c r="U46" i="1"/>
  <c r="D30" i="1"/>
  <c r="N30" i="1"/>
  <c r="V30" i="1"/>
  <c r="J31" i="1"/>
  <c r="T31" i="1"/>
  <c r="F32" i="1"/>
  <c r="P32" i="1"/>
  <c r="D37" i="1"/>
  <c r="M37" i="1" s="1"/>
  <c r="N37" i="1"/>
  <c r="V37" i="1"/>
  <c r="J38" i="1"/>
  <c r="T38" i="1"/>
  <c r="F39" i="1"/>
  <c r="P39" i="1"/>
  <c r="J44" i="1"/>
  <c r="T44" i="1"/>
  <c r="F45" i="1"/>
  <c r="P45" i="1"/>
  <c r="D46" i="1"/>
  <c r="N46" i="1"/>
  <c r="M45" i="1"/>
  <c r="I37" i="1"/>
  <c r="N7" i="1"/>
  <c r="I30" i="1"/>
  <c r="L31" i="1"/>
  <c r="V23" i="1"/>
  <c r="T9" i="1"/>
  <c r="N15" i="1"/>
  <c r="R7" i="1"/>
  <c r="G22" i="1"/>
  <c r="R22" i="1"/>
  <c r="E23" i="1"/>
  <c r="O23" i="1"/>
  <c r="N9" i="1"/>
  <c r="T8" i="1"/>
  <c r="V8" i="1"/>
  <c r="D14" i="1"/>
  <c r="N14" i="1"/>
  <c r="E15" i="1"/>
  <c r="O15" i="1"/>
  <c r="C16" i="1"/>
  <c r="K16" i="1"/>
  <c r="U16" i="1"/>
  <c r="P7" i="1"/>
  <c r="D21" i="1"/>
  <c r="N21" i="1"/>
  <c r="V21" i="1"/>
  <c r="J22" i="1"/>
  <c r="T22" i="1"/>
  <c r="F23" i="1"/>
  <c r="P23" i="1"/>
  <c r="D15" i="1"/>
  <c r="K21" i="1"/>
  <c r="N8" i="1"/>
  <c r="U7" i="1"/>
  <c r="E14" i="1"/>
  <c r="T14" i="1"/>
  <c r="F15" i="1"/>
  <c r="P15" i="1"/>
  <c r="D16" i="1"/>
  <c r="N16" i="1"/>
  <c r="V16" i="1"/>
  <c r="O7" i="1"/>
  <c r="E21" i="1"/>
  <c r="O21" i="1"/>
  <c r="C22" i="1"/>
  <c r="K22" i="1"/>
  <c r="U22" i="1"/>
  <c r="G23" i="1"/>
  <c r="R23" i="1"/>
  <c r="V9" i="1"/>
  <c r="V15" i="1"/>
  <c r="C21" i="1"/>
  <c r="R9" i="1"/>
  <c r="U9" i="1"/>
  <c r="F14" i="1"/>
  <c r="U14" i="1"/>
  <c r="G15" i="1"/>
  <c r="R15" i="1"/>
  <c r="E16" i="1"/>
  <c r="O16" i="1"/>
  <c r="R14" i="1"/>
  <c r="F21" i="1"/>
  <c r="P21" i="1"/>
  <c r="D22" i="1"/>
  <c r="N22" i="1"/>
  <c r="V22" i="1"/>
  <c r="J23" i="1"/>
  <c r="T23" i="1"/>
  <c r="C14" i="1"/>
  <c r="J16" i="1"/>
  <c r="U21" i="1"/>
  <c r="R8" i="1"/>
  <c r="U8" i="1"/>
  <c r="G14" i="1"/>
  <c r="V14" i="1"/>
  <c r="J15" i="1"/>
  <c r="T15" i="1"/>
  <c r="F16" i="1"/>
  <c r="P16" i="1"/>
  <c r="P14" i="1"/>
  <c r="G21" i="1"/>
  <c r="R21" i="1"/>
  <c r="E22" i="1"/>
  <c r="O22" i="1"/>
  <c r="C23" i="1"/>
  <c r="K23" i="1"/>
  <c r="U23" i="1"/>
  <c r="K14" i="1"/>
  <c r="T16" i="1"/>
  <c r="T7" i="1"/>
  <c r="V7" i="1"/>
  <c r="J14" i="1"/>
  <c r="C15" i="1"/>
  <c r="K15" i="1"/>
  <c r="U15" i="1"/>
  <c r="G16" i="1"/>
  <c r="R16" i="1"/>
  <c r="O14" i="1"/>
  <c r="J21" i="1"/>
  <c r="T21" i="1"/>
  <c r="F22" i="1"/>
  <c r="P22" i="1"/>
  <c r="D23" i="1"/>
  <c r="N23" i="1"/>
  <c r="Y56" i="2"/>
  <c r="O8" i="1"/>
  <c r="G9" i="1"/>
  <c r="E7" i="1"/>
  <c r="C7" i="1"/>
  <c r="J7" i="1"/>
  <c r="P9" i="1"/>
  <c r="E8" i="1"/>
  <c r="C8" i="1"/>
  <c r="J9" i="1"/>
  <c r="P8" i="1"/>
  <c r="E9" i="1"/>
  <c r="C9" i="1"/>
  <c r="J8" i="1"/>
  <c r="D7" i="1"/>
  <c r="F7" i="1"/>
  <c r="G7" i="1"/>
  <c r="K7" i="1"/>
  <c r="D8" i="1"/>
  <c r="F8" i="1"/>
  <c r="G8" i="1"/>
  <c r="K9" i="1"/>
  <c r="O9" i="1"/>
  <c r="D9" i="1"/>
  <c r="F9" i="1"/>
  <c r="K8" i="1"/>
  <c r="H14" i="1" l="1"/>
  <c r="L30" i="1"/>
  <c r="R47" i="1"/>
  <c r="R48" i="1"/>
  <c r="N47" i="1"/>
  <c r="N48" i="1"/>
  <c r="T47" i="1"/>
  <c r="T48" i="1"/>
  <c r="C34" i="1"/>
  <c r="C33" i="1"/>
  <c r="S46" i="1"/>
  <c r="P47" i="1"/>
  <c r="P48" i="1"/>
  <c r="L32" i="1"/>
  <c r="F33" i="1"/>
  <c r="F34" i="1"/>
  <c r="S39" i="1"/>
  <c r="P40" i="1"/>
  <c r="P41" i="1"/>
  <c r="H46" i="1"/>
  <c r="D47" i="1"/>
  <c r="D48" i="1"/>
  <c r="Y39" i="1"/>
  <c r="F40" i="1"/>
  <c r="F41" i="1"/>
  <c r="P33" i="1"/>
  <c r="P34" i="1"/>
  <c r="J47" i="1"/>
  <c r="J48" i="1"/>
  <c r="V40" i="1"/>
  <c r="V41" i="1"/>
  <c r="R40" i="1"/>
  <c r="R41" i="1"/>
  <c r="F47" i="1"/>
  <c r="F48" i="1"/>
  <c r="T40" i="1"/>
  <c r="T41" i="1"/>
  <c r="G33" i="1"/>
  <c r="G34" i="1"/>
  <c r="V33" i="1"/>
  <c r="V34" i="1"/>
  <c r="G40" i="1"/>
  <c r="G41" i="1"/>
  <c r="K47" i="1"/>
  <c r="K48" i="1"/>
  <c r="D40" i="1"/>
  <c r="D41" i="1"/>
  <c r="W39" i="1"/>
  <c r="U40" i="1"/>
  <c r="U41" i="1"/>
  <c r="J33" i="1"/>
  <c r="J34" i="1"/>
  <c r="O47" i="1"/>
  <c r="O48" i="1"/>
  <c r="N40" i="1"/>
  <c r="N41" i="1"/>
  <c r="X32" i="1"/>
  <c r="T33" i="1"/>
  <c r="T34" i="1"/>
  <c r="O40" i="1"/>
  <c r="O41" i="1"/>
  <c r="N33" i="1"/>
  <c r="N34" i="1"/>
  <c r="G48" i="1"/>
  <c r="G47" i="1"/>
  <c r="L46" i="1"/>
  <c r="C47" i="1"/>
  <c r="C48" i="1"/>
  <c r="E41" i="1"/>
  <c r="E40" i="1"/>
  <c r="O34" i="1"/>
  <c r="O33" i="1"/>
  <c r="D33" i="1"/>
  <c r="D34" i="1"/>
  <c r="K41" i="1"/>
  <c r="K40" i="1"/>
  <c r="U34" i="1"/>
  <c r="U33" i="1"/>
  <c r="E47" i="1"/>
  <c r="E48" i="1"/>
  <c r="V47" i="1"/>
  <c r="V48" i="1"/>
  <c r="W46" i="1"/>
  <c r="U47" i="1"/>
  <c r="U48" i="1"/>
  <c r="J40" i="1"/>
  <c r="J41" i="1"/>
  <c r="E33" i="1"/>
  <c r="E34" i="1"/>
  <c r="C40" i="1"/>
  <c r="C41" i="1"/>
  <c r="K33" i="1"/>
  <c r="K34" i="1"/>
  <c r="R33" i="1"/>
  <c r="R34" i="1"/>
  <c r="D11" i="1"/>
  <c r="D10" i="1"/>
  <c r="K24" i="1"/>
  <c r="K25" i="1"/>
  <c r="H23" i="1"/>
  <c r="D25" i="1"/>
  <c r="D24" i="1"/>
  <c r="R17" i="1"/>
  <c r="R18" i="1"/>
  <c r="C25" i="1"/>
  <c r="C24" i="1"/>
  <c r="P17" i="1"/>
  <c r="P18" i="1"/>
  <c r="J25" i="1"/>
  <c r="J24" i="1"/>
  <c r="R24" i="1"/>
  <c r="R25" i="1"/>
  <c r="N10" i="1"/>
  <c r="N11" i="1"/>
  <c r="C17" i="1"/>
  <c r="C18" i="1"/>
  <c r="O10" i="1"/>
  <c r="O11" i="1"/>
  <c r="K11" i="1"/>
  <c r="K10" i="1"/>
  <c r="J11" i="1"/>
  <c r="J10" i="1"/>
  <c r="G18" i="1"/>
  <c r="G17" i="1"/>
  <c r="F17" i="1"/>
  <c r="F18" i="1"/>
  <c r="O17" i="1"/>
  <c r="O18" i="1"/>
  <c r="U10" i="1"/>
  <c r="U11" i="1"/>
  <c r="G24" i="1"/>
  <c r="G25" i="1"/>
  <c r="P24" i="1"/>
  <c r="P25" i="1"/>
  <c r="O25" i="1"/>
  <c r="O24" i="1"/>
  <c r="T10" i="1"/>
  <c r="T11" i="1"/>
  <c r="N24" i="1"/>
  <c r="N25" i="1"/>
  <c r="X8" i="1"/>
  <c r="X9" i="1"/>
  <c r="G10" i="1"/>
  <c r="G11" i="1"/>
  <c r="T18" i="1"/>
  <c r="T17" i="1"/>
  <c r="E17" i="1"/>
  <c r="E18" i="1"/>
  <c r="R11" i="1"/>
  <c r="R10" i="1"/>
  <c r="V17" i="1"/>
  <c r="V18" i="1"/>
  <c r="F24" i="1"/>
  <c r="F25" i="1"/>
  <c r="E24" i="1"/>
  <c r="E25" i="1"/>
  <c r="V25" i="1"/>
  <c r="V24" i="1"/>
  <c r="J17" i="1"/>
  <c r="J18" i="1"/>
  <c r="N18" i="1"/>
  <c r="N17" i="1"/>
  <c r="U17" i="1"/>
  <c r="U18" i="1"/>
  <c r="E11" i="1"/>
  <c r="E10" i="1"/>
  <c r="T24" i="1"/>
  <c r="T25" i="1"/>
  <c r="V11" i="1"/>
  <c r="V10" i="1"/>
  <c r="F11" i="1"/>
  <c r="F10" i="1"/>
  <c r="C11" i="1"/>
  <c r="C10" i="1"/>
  <c r="P11" i="1"/>
  <c r="P10" i="1"/>
  <c r="U25" i="1"/>
  <c r="U24" i="1"/>
  <c r="D17" i="1"/>
  <c r="D18" i="1"/>
  <c r="K17" i="1"/>
  <c r="K18" i="1"/>
  <c r="S44" i="1"/>
  <c r="I32" i="1"/>
  <c r="M31" i="1"/>
  <c r="Q16" i="1"/>
  <c r="Q32" i="1"/>
  <c r="Q22" i="1"/>
  <c r="Q44" i="1"/>
  <c r="Q31" i="1"/>
  <c r="H32" i="1"/>
  <c r="I21" i="1"/>
  <c r="S37" i="1"/>
  <c r="Q45" i="1"/>
  <c r="M39" i="1"/>
  <c r="L15" i="1"/>
  <c r="M38" i="1"/>
  <c r="H39" i="1"/>
  <c r="S14" i="1"/>
  <c r="L14" i="1"/>
  <c r="W14" i="1"/>
  <c r="Y44" i="1"/>
  <c r="I39" i="1"/>
  <c r="H45" i="1"/>
  <c r="Q38" i="1"/>
  <c r="M15" i="1"/>
  <c r="L22" i="1"/>
  <c r="X38" i="1"/>
  <c r="W44" i="1"/>
  <c r="M44" i="1"/>
  <c r="L44" i="1"/>
  <c r="X44" i="1"/>
  <c r="X48" i="1" s="1"/>
  <c r="M22" i="1"/>
  <c r="S32" i="1"/>
  <c r="W37" i="1"/>
  <c r="I38" i="1"/>
  <c r="Y46" i="1"/>
  <c r="I44" i="1"/>
  <c r="S21" i="1"/>
  <c r="I16" i="1"/>
  <c r="X39" i="1"/>
  <c r="S45" i="1"/>
  <c r="Y45" i="1"/>
  <c r="Q39" i="1"/>
  <c r="H37" i="1"/>
  <c r="M46" i="1"/>
  <c r="X37" i="1"/>
  <c r="L37" i="1"/>
  <c r="Q46" i="1"/>
  <c r="L39" i="1"/>
  <c r="I46" i="1"/>
  <c r="M16" i="1"/>
  <c r="L45" i="1"/>
  <c r="W38" i="1"/>
  <c r="Y38" i="1"/>
  <c r="S38" i="1"/>
  <c r="W45" i="1"/>
  <c r="H38" i="1"/>
  <c r="X45" i="1"/>
  <c r="X47" i="1" s="1"/>
  <c r="X31" i="1"/>
  <c r="H31" i="1"/>
  <c r="W32" i="1"/>
  <c r="W31" i="1"/>
  <c r="S31" i="1"/>
  <c r="Y31" i="1"/>
  <c r="W30" i="1"/>
  <c r="M32" i="1"/>
  <c r="Y21" i="1"/>
  <c r="W7" i="1"/>
  <c r="M14" i="1"/>
  <c r="Y30" i="1"/>
  <c r="I31" i="1"/>
  <c r="Y32" i="1"/>
  <c r="Q21" i="1"/>
  <c r="S30" i="1"/>
  <c r="Q30" i="1"/>
  <c r="H30" i="1"/>
  <c r="M30" i="1"/>
  <c r="X30" i="1"/>
  <c r="X22" i="1"/>
  <c r="Q14" i="1"/>
  <c r="Y16" i="1"/>
  <c r="W9" i="1"/>
  <c r="M23" i="1"/>
  <c r="Y14" i="1"/>
  <c r="H21" i="1"/>
  <c r="I15" i="1"/>
  <c r="W21" i="1"/>
  <c r="W22" i="1"/>
  <c r="Y23" i="1"/>
  <c r="I23" i="1"/>
  <c r="Y22" i="1"/>
  <c r="S22" i="1"/>
  <c r="Q7" i="1"/>
  <c r="S16" i="1"/>
  <c r="L23" i="1"/>
  <c r="H22" i="1"/>
  <c r="W15" i="1"/>
  <c r="W16" i="1"/>
  <c r="M21" i="1"/>
  <c r="X21" i="1"/>
  <c r="I14" i="1"/>
  <c r="X15" i="1"/>
  <c r="I22" i="1"/>
  <c r="Q8" i="1"/>
  <c r="Y7" i="1"/>
  <c r="X16" i="1"/>
  <c r="X14" i="1"/>
  <c r="L21" i="1"/>
  <c r="H16" i="1"/>
  <c r="X23" i="1"/>
  <c r="X7" i="1"/>
  <c r="H7" i="1"/>
  <c r="L16" i="1"/>
  <c r="S23" i="1"/>
  <c r="W8" i="1"/>
  <c r="W23" i="1"/>
  <c r="Y15" i="1"/>
  <c r="S15" i="1"/>
  <c r="H15" i="1"/>
  <c r="Q15" i="1"/>
  <c r="Q23" i="1"/>
  <c r="S9" i="1"/>
  <c r="Y9" i="1"/>
  <c r="H9" i="1"/>
  <c r="S7" i="1"/>
  <c r="S8" i="1"/>
  <c r="Y8" i="1"/>
  <c r="L9" i="1"/>
  <c r="H8" i="1"/>
  <c r="I7" i="1"/>
  <c r="M7" i="1"/>
  <c r="L7" i="1"/>
  <c r="I8" i="1"/>
  <c r="M8" i="1"/>
  <c r="L8" i="1"/>
  <c r="I9" i="1"/>
  <c r="Q9" i="1"/>
  <c r="M9" i="1"/>
  <c r="M48" i="1" l="1"/>
  <c r="M47" i="1"/>
  <c r="S33" i="1"/>
  <c r="S34" i="1"/>
  <c r="I34" i="1"/>
  <c r="I33" i="1"/>
  <c r="L47" i="1"/>
  <c r="L48" i="1"/>
  <c r="W41" i="1"/>
  <c r="W40" i="1"/>
  <c r="I47" i="1"/>
  <c r="I48" i="1"/>
  <c r="M40" i="1"/>
  <c r="M41" i="1"/>
  <c r="W47" i="1"/>
  <c r="W48" i="1"/>
  <c r="Y40" i="1"/>
  <c r="Y41" i="1"/>
  <c r="S40" i="1"/>
  <c r="S41" i="1"/>
  <c r="S48" i="1"/>
  <c r="S47" i="1"/>
  <c r="W33" i="1"/>
  <c r="W34" i="1"/>
  <c r="L40" i="1"/>
  <c r="L41" i="1"/>
  <c r="Q41" i="1"/>
  <c r="Q40" i="1"/>
  <c r="Y33" i="1"/>
  <c r="Y34" i="1"/>
  <c r="M33" i="1"/>
  <c r="M34" i="1"/>
  <c r="Q47" i="1"/>
  <c r="Q48" i="1"/>
  <c r="Y48" i="1"/>
  <c r="Y47" i="1"/>
  <c r="Q33" i="1"/>
  <c r="Q34" i="1"/>
  <c r="X33" i="1"/>
  <c r="X34" i="1"/>
  <c r="H40" i="1"/>
  <c r="H41" i="1"/>
  <c r="H47" i="1"/>
  <c r="H48" i="1"/>
  <c r="L33" i="1"/>
  <c r="L34" i="1"/>
  <c r="X40" i="1"/>
  <c r="X41" i="1"/>
  <c r="I40" i="1"/>
  <c r="I41" i="1"/>
  <c r="H33" i="1"/>
  <c r="H34" i="1"/>
  <c r="L11" i="1"/>
  <c r="L10" i="1"/>
  <c r="S10" i="1"/>
  <c r="S11" i="1"/>
  <c r="W24" i="1"/>
  <c r="W25" i="1"/>
  <c r="X24" i="1"/>
  <c r="X25" i="1"/>
  <c r="W17" i="1"/>
  <c r="W18" i="1"/>
  <c r="Q24" i="1"/>
  <c r="Q25" i="1"/>
  <c r="H17" i="1"/>
  <c r="H18" i="1"/>
  <c r="M10" i="1"/>
  <c r="M11" i="1"/>
  <c r="S24" i="1"/>
  <c r="S25" i="1"/>
  <c r="I25" i="1"/>
  <c r="I24" i="1"/>
  <c r="Q11" i="1"/>
  <c r="Q10" i="1"/>
  <c r="L17" i="1"/>
  <c r="L18" i="1"/>
  <c r="L24" i="1"/>
  <c r="L25" i="1"/>
  <c r="Y24" i="1"/>
  <c r="Y25" i="1"/>
  <c r="M24" i="1"/>
  <c r="M25" i="1"/>
  <c r="Q17" i="1"/>
  <c r="Q18" i="1"/>
  <c r="I10" i="1"/>
  <c r="I11" i="1"/>
  <c r="H10" i="1"/>
  <c r="H11" i="1"/>
  <c r="X17" i="1"/>
  <c r="X18" i="1"/>
  <c r="S18" i="1"/>
  <c r="S17" i="1"/>
  <c r="W11" i="1"/>
  <c r="W10" i="1"/>
  <c r="Y10" i="1"/>
  <c r="Y11" i="1"/>
  <c r="Y18" i="1"/>
  <c r="Y17" i="1"/>
  <c r="M18" i="1"/>
  <c r="M17" i="1"/>
  <c r="I17" i="1"/>
  <c r="I18" i="1"/>
  <c r="X11" i="1"/>
  <c r="X10" i="1"/>
  <c r="H24" i="1"/>
  <c r="H25" i="1"/>
</calcChain>
</file>

<file path=xl/sharedStrings.xml><?xml version="1.0" encoding="utf-8"?>
<sst xmlns="http://schemas.openxmlformats.org/spreadsheetml/2006/main" count="487" uniqueCount="77">
  <si>
    <t>销售指标</t>
  </si>
  <si>
    <t>流量维度</t>
  </si>
  <si>
    <t>用户维度</t>
  </si>
  <si>
    <t xml:space="preserve"> 上架款数</t>
  </si>
  <si>
    <t xml:space="preserve"> 动销款数</t>
  </si>
  <si>
    <t xml:space="preserve"> 爆款款数</t>
  </si>
  <si>
    <t xml:space="preserve"> 销售件数</t>
  </si>
  <si>
    <t xml:space="preserve"> 销售额</t>
  </si>
  <si>
    <t>动销率</t>
  </si>
  <si>
    <t>爆款率</t>
  </si>
  <si>
    <t xml:space="preserve"> 动销率 （动销款上架次数/总款上架次数）</t>
  </si>
  <si>
    <t xml:space="preserve"> 爆款率（爆款上架次数/总爆款上架次数） </t>
  </si>
  <si>
    <t xml:space="preserve"> 件单价 </t>
  </si>
  <si>
    <t xml:space="preserve"> 单款产出 </t>
  </si>
  <si>
    <t>上款效益</t>
  </si>
  <si>
    <t>曝光量</t>
  </si>
  <si>
    <t>点击pv</t>
  </si>
  <si>
    <t>点击率（PV/曝光）</t>
  </si>
  <si>
    <t>点击uv</t>
  </si>
  <si>
    <t>PV转化率</t>
  </si>
  <si>
    <t xml:space="preserve"> 支付人数</t>
  </si>
  <si>
    <t>加购人数</t>
  </si>
  <si>
    <t>加购金额</t>
  </si>
  <si>
    <t>加购率</t>
  </si>
  <si>
    <t xml:space="preserve"> 客单价 </t>
  </si>
  <si>
    <t xml:space="preserve"> 客单件 </t>
  </si>
  <si>
    <t>环比上周</t>
  </si>
  <si>
    <t>同比</t>
  </si>
  <si>
    <t>新款</t>
  </si>
  <si>
    <t>旧款</t>
  </si>
  <si>
    <t>周</t>
  </si>
  <si>
    <t>广州十三行</t>
  </si>
  <si>
    <t>广州沙河南城</t>
  </si>
  <si>
    <t>杭州市场</t>
  </si>
  <si>
    <t>杭州鞋包</t>
  </si>
  <si>
    <t>深圳南油</t>
  </si>
  <si>
    <t>深圳罗湖</t>
  </si>
  <si>
    <t>濮院市场</t>
  </si>
  <si>
    <t>鞋包配饰</t>
  </si>
  <si>
    <t>全盘</t>
  </si>
  <si>
    <t>时间维度</t>
  </si>
  <si>
    <t>大市场</t>
  </si>
  <si>
    <t>上架新款数</t>
  </si>
  <si>
    <t>上架款数</t>
  </si>
  <si>
    <t>上架次数</t>
  </si>
  <si>
    <t>动销款数</t>
  </si>
  <si>
    <t>动销次数</t>
  </si>
  <si>
    <t>爆款款数</t>
  </si>
  <si>
    <t>爆款次数</t>
  </si>
  <si>
    <t>销售件数</t>
  </si>
  <si>
    <t>销售额</t>
  </si>
  <si>
    <t>支付人数</t>
  </si>
  <si>
    <t>加购件数</t>
  </si>
  <si>
    <t>跑数日期</t>
  </si>
  <si>
    <t>新旧款</t>
  </si>
  <si>
    <t>开始日期</t>
  </si>
  <si>
    <t>结束日期</t>
  </si>
  <si>
    <t>全部</t>
  </si>
  <si>
    <t>全部</t>
    <phoneticPr fontId="2" type="noConversion"/>
  </si>
  <si>
    <t>区域</t>
    <phoneticPr fontId="2" type="noConversion"/>
  </si>
  <si>
    <t>广深</t>
    <phoneticPr fontId="4" type="noConversion"/>
  </si>
  <si>
    <t>杭濮</t>
    <phoneticPr fontId="4" type="noConversion"/>
  </si>
  <si>
    <t>区域</t>
    <phoneticPr fontId="4" type="noConversion"/>
  </si>
  <si>
    <t>本周</t>
    <phoneticPr fontId="2" type="noConversion"/>
  </si>
  <si>
    <t>上周</t>
    <phoneticPr fontId="2" type="noConversion"/>
  </si>
  <si>
    <t>去年同周</t>
    <phoneticPr fontId="2" type="noConversion"/>
  </si>
  <si>
    <t>周期</t>
    <phoneticPr fontId="2" type="noConversion"/>
  </si>
  <si>
    <t>销售额占比</t>
    <phoneticPr fontId="2" type="noConversion"/>
  </si>
  <si>
    <t>上架款数占比</t>
    <phoneticPr fontId="2" type="noConversion"/>
  </si>
  <si>
    <t>上款效益</t>
    <phoneticPr fontId="2" type="noConversion"/>
  </si>
  <si>
    <t>时间段</t>
    <phoneticPr fontId="2" type="noConversion"/>
  </si>
  <si>
    <t>全部</t>
    <phoneticPr fontId="2" type="noConversion"/>
  </si>
  <si>
    <t>20181206-20181212</t>
    <phoneticPr fontId="2" type="noConversion"/>
  </si>
  <si>
    <t>20191129-20191205</t>
    <phoneticPr fontId="2" type="noConversion"/>
  </si>
  <si>
    <t>20191206-20191212</t>
    <phoneticPr fontId="2" type="noConversion"/>
  </si>
  <si>
    <r>
      <t>销售数据及目标</t>
    </r>
    <r>
      <rPr>
        <sz val="11"/>
        <color theme="1"/>
        <rFont val="微软雅黑"/>
        <family val="2"/>
        <charset val="134"/>
      </rPr>
      <t xml:space="preserve">
关键指标完成率（范围：广深整体+广深各市场明细，同比环比对比）
通过以下数据，或其他指标，结论是什么，最大的风险和机会点在哪里？
影响这些点的关键是什么？
基于这些关键点推导出来的解决方案是什么（方案要点：目的（解决什么问题）、目标、怎么做，待测指标，时间节点、负责人）</t>
    </r>
    <r>
      <rPr>
        <sz val="11"/>
        <color rgb="FFFF0000"/>
        <rFont val="微软雅黑"/>
        <family val="2"/>
        <charset val="134"/>
      </rPr>
      <t>写进下周计划里</t>
    </r>
    <r>
      <rPr>
        <sz val="11"/>
        <color theme="1"/>
        <rFont val="微软雅黑"/>
        <family val="2"/>
        <charset val="134"/>
      </rPr>
      <t xml:space="preserve">
如果这个解决方案已经在本周做了，那就复盘方案执行情况</t>
    </r>
  </si>
  <si>
    <t>全部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</si>
</sst>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=100000000]0\.00,,&quot;亿&quot;;[&gt;=10000]0\.0,&quot;万&quot;;#,##0"/>
    <numFmt numFmtId="177" formatCode="0.0%"/>
    <numFmt numFmtId="182" formatCode="0.0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26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9" fontId="3" fillId="3" borderId="0" xfId="1" applyFont="1" applyFill="1">
      <alignment vertical="center"/>
    </xf>
    <xf numFmtId="2" fontId="3" fillId="3" borderId="0" xfId="1" applyNumberFormat="1" applyFont="1" applyFill="1">
      <alignment vertical="center"/>
    </xf>
    <xf numFmtId="0" fontId="10" fillId="6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9" fontId="9" fillId="0" borderId="1" xfId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D3" sqref="D3"/>
    </sheetView>
  </sheetViews>
  <sheetFormatPr defaultColWidth="9" defaultRowHeight="16.5" x14ac:dyDescent="0.15"/>
  <cols>
    <col min="1" max="1" width="19.75" style="20" bestFit="1" customWidth="1"/>
    <col min="2" max="2" width="14" style="18" customWidth="1"/>
    <col min="3" max="8" width="9" style="18"/>
    <col min="9" max="9" width="12.5" style="18" customWidth="1"/>
    <col min="10" max="10" width="13.25" style="18" customWidth="1"/>
    <col min="11" max="11" width="11.25" style="18" customWidth="1"/>
    <col min="12" max="15" width="9" style="18"/>
    <col min="16" max="16" width="14" style="18" customWidth="1"/>
    <col min="17" max="16384" width="9" style="18"/>
  </cols>
  <sheetData>
    <row r="1" spans="1:25" ht="138.94999999999999" customHeight="1" x14ac:dyDescent="0.15">
      <c r="A1" s="16" t="s">
        <v>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 ht="18.9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5" ht="18.95" customHeight="1" x14ac:dyDescent="0.15">
      <c r="A3" s="3"/>
    </row>
    <row r="4" spans="1:25" s="21" customFormat="1" ht="36.950000000000003" customHeight="1" x14ac:dyDescent="0.15">
      <c r="A4" s="9" t="s">
        <v>39</v>
      </c>
      <c r="B4" s="10"/>
      <c r="C4" s="41" t="s">
        <v>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44" t="s">
        <v>1</v>
      </c>
      <c r="P4" s="44"/>
      <c r="Q4" s="44"/>
      <c r="R4" s="44"/>
      <c r="S4" s="44"/>
      <c r="T4" s="45" t="s">
        <v>2</v>
      </c>
      <c r="U4" s="46"/>
      <c r="V4" s="46"/>
      <c r="W4" s="46"/>
      <c r="X4" s="46"/>
      <c r="Y4" s="47"/>
    </row>
    <row r="5" spans="1:25" x14ac:dyDescent="0.15">
      <c r="A5" s="6"/>
      <c r="B5" s="7"/>
      <c r="C5" s="26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</row>
    <row r="6" spans="1:25" ht="51" customHeight="1" x14ac:dyDescent="0.15">
      <c r="A6" s="4" t="s">
        <v>66</v>
      </c>
      <c r="B6" s="8"/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9" t="s">
        <v>10</v>
      </c>
      <c r="K6" s="29" t="s">
        <v>11</v>
      </c>
      <c r="L6" s="22" t="s">
        <v>12</v>
      </c>
      <c r="M6" s="22" t="s">
        <v>13</v>
      </c>
      <c r="N6" s="22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30" t="s">
        <v>19</v>
      </c>
      <c r="T6" s="22" t="s">
        <v>20</v>
      </c>
      <c r="U6" s="30" t="s">
        <v>21</v>
      </c>
      <c r="V6" s="30" t="s">
        <v>22</v>
      </c>
      <c r="W6" s="29" t="s">
        <v>23</v>
      </c>
      <c r="X6" s="22" t="s">
        <v>24</v>
      </c>
      <c r="Y6" s="22" t="s">
        <v>25</v>
      </c>
    </row>
    <row r="7" spans="1:25" x14ac:dyDescent="0.15">
      <c r="A7" s="5" t="s">
        <v>72</v>
      </c>
      <c r="B7" s="5" t="s">
        <v>65</v>
      </c>
      <c r="C7" s="31">
        <f>SUMIFS(数据源!$D:$D,数据源!$AA:$AA,'周维度数据 '!$A7,数据源!$Z:$Z,'周维度数据 '!$A$4,数据源!$V:$V,'周维度数据 '!$C$5)</f>
        <v>67761</v>
      </c>
      <c r="D7" s="31">
        <f>SUMIFS(数据源!F:F,数据源!$AA:$AA,'周维度数据 '!$A7,数据源!$Z:$Z,'周维度数据 '!$A$4,数据源!$V:$V,'周维度数据 '!$C$5)</f>
        <v>43744</v>
      </c>
      <c r="E7" s="32">
        <f>SUMIFS(数据源!H:H,数据源!$AA:$AA,'周维度数据 '!$A7,数据源!$Z:$Z,'周维度数据 '!$A$4,数据源!$V:$V,'周维度数据 '!$C$5)</f>
        <v>1947</v>
      </c>
      <c r="F7" s="32">
        <f>SUMIFS(数据源!J:J,数据源!$AA:$AA,'周维度数据 '!$A7,数据源!$Z:$Z,'周维度数据 '!$A$4,数据源!$V:$V,'周维度数据 '!$C$5)</f>
        <v>397674</v>
      </c>
      <c r="G7" s="32">
        <f>SUMIFS(数据源!$K:$K,数据源!$AA:$AA,'周维度数据 '!$A7,数据源!$Z:$Z,'周维度数据 '!$A$4,数据源!$V:$V,'周维度数据 '!$C$5)</f>
        <v>40181810.270000003</v>
      </c>
      <c r="H7" s="24">
        <f>IFERROR(D7/C7,0)</f>
        <v>0.64556308200882517</v>
      </c>
      <c r="I7" s="24">
        <f>IFERROR(E7/C7,0)</f>
        <v>2.8733342187984238E-2</v>
      </c>
      <c r="J7" s="24">
        <f>SUMIFS(数据源!$G:$G,数据源!$AA:$AA,'周维度数据 '!$A7,数据源!$Z:$Z,'周维度数据 '!$A$4,数据源!$V:$V,'周维度数据 '!$C$5)/SUMIFS(数据源!$E:$E,数据源!$AA:$AA,'周维度数据 '!$A7,数据源!$Z:$Z,'周维度数据 '!$A$4,数据源!$V:$V,'周维度数据 '!$C$5)</f>
        <v>0.4701790757766961</v>
      </c>
      <c r="K7" s="24">
        <f>SUMIFS(数据源!$I:$I,数据源!$AA:$AA,'周维度数据 '!$A7,数据源!$Z:$Z,'周维度数据 '!$A$4,数据源!$V:$V,'周维度数据 '!$C$5)/SUMIFS(数据源!$E:$E,数据源!$AA:$AA,'周维度数据 '!$A7,数据源!$Z:$Z,'周维度数据 '!$A$4,数据源!$V:$V,'周维度数据 '!$C$5)</f>
        <v>2.053662640466318E-2</v>
      </c>
      <c r="L7" s="33">
        <f>IFERROR(G7/F7,0)</f>
        <v>101.04208540161038</v>
      </c>
      <c r="M7" s="33">
        <f>IFERROR(G7/D7,0)</f>
        <v>918.56735255120714</v>
      </c>
      <c r="N7" s="34">
        <f>SUMIFS(数据源!$X:$X,数据源!$AA:$AA,'周维度数据 '!$A7,数据源!$Z:$Z,'周维度数据 '!$A$4,数据源!$V:$V,'周维度数据 '!$C$5)/SUMIFS(数据源!$W:$W,数据源!$AA:$AA,'周维度数据 '!$A7,数据源!$Z:$Z,'周维度数据 '!$A$4,数据源!$V:$V,'周维度数据 '!$C$5)</f>
        <v>1</v>
      </c>
      <c r="O7" s="32">
        <f>SUMIFS(数据源!L:L,数据源!$AA:$AA,'周维度数据 '!$A7,数据源!$Z:$Z,'周维度数据 '!$A$4,数据源!$V:$V,'周维度数据 '!$C$5)</f>
        <v>0</v>
      </c>
      <c r="P7" s="32">
        <f>SUMIFS(数据源!M:M,数据源!$AA:$AA,'周维度数据 '!$A7,数据源!$Z:$Z,'周维度数据 '!$A$4,数据源!$V:$V,'周维度数据 '!$C$5)</f>
        <v>5222700</v>
      </c>
      <c r="Q7" s="35">
        <f>IFERROR(P7/O7,0)</f>
        <v>0</v>
      </c>
      <c r="R7" s="32">
        <f>SUMIFS(数据源!N:N,数据源!$AA:$AA,'周维度数据 '!$A7,数据源!$Z:$Z,'周维度数据 '!$A$4,数据源!$V:$V,'周维度数据 '!$C$5)</f>
        <v>94143</v>
      </c>
      <c r="S7" s="35">
        <f>IFERROR(F7/P7,0)</f>
        <v>7.6143374116836124E-2</v>
      </c>
      <c r="T7" s="31">
        <f>SUMIFS(数据源!$O:$O,数据源!$AA:$AA,'周维度数据 '!$A7,数据源!$Z:$Z,'周维度数据 '!$A$4,数据源!$V:$V,'周维度数据 '!$C$5)</f>
        <v>40646</v>
      </c>
      <c r="U7" s="31">
        <f>SUMIFS(数据源!$P:$P,数据源!$AA:$AA,'周维度数据 '!$A7,数据源!$Z:$Z,'周维度数据 '!$A$4,数据源!$V:$V,'周维度数据 '!$C$5)</f>
        <v>0</v>
      </c>
      <c r="V7" s="32">
        <f>SUMIFS(数据源!$R:$R,数据源!$AA:$AA,'周维度数据 '!$A7,数据源!$Z:$Z,'周维度数据 '!$A$4,数据源!$V:$V,'周维度数据 '!$C$5)</f>
        <v>0</v>
      </c>
      <c r="W7" s="36">
        <f>IFERROR(U7/R7,0)</f>
        <v>0</v>
      </c>
      <c r="X7" s="37">
        <f>IFERROR(G7/T7,0)</f>
        <v>988.57969468090346</v>
      </c>
      <c r="Y7" s="38">
        <f>IFERROR(F7/T7,0)</f>
        <v>9.7838409683609697</v>
      </c>
    </row>
    <row r="8" spans="1:25" x14ac:dyDescent="0.15">
      <c r="A8" s="5" t="s">
        <v>73</v>
      </c>
      <c r="B8" s="5" t="s">
        <v>64</v>
      </c>
      <c r="C8" s="31">
        <f>SUMIFS(数据源!$D:$D,数据源!$AA:$AA,'周维度数据 '!$A8,数据源!$Z:$Z,'周维度数据 '!$A$4,数据源!$V:$V,'周维度数据 '!$C$5)</f>
        <v>97208</v>
      </c>
      <c r="D8" s="31">
        <f>SUMIFS(数据源!F:F,数据源!$AA:$AA,'周维度数据 '!$A8,数据源!$Z:$Z,'周维度数据 '!$A$4,数据源!$V:$V,'周维度数据 '!$C$5)</f>
        <v>69870</v>
      </c>
      <c r="E8" s="32">
        <f>SUMIFS(数据源!H:H,数据源!$AA:$AA,'周维度数据 '!$A8,数据源!$Z:$Z,'周维度数据 '!$A$4,数据源!$V:$V,'周维度数据 '!$C$5)</f>
        <v>2876</v>
      </c>
      <c r="F8" s="32">
        <f>SUMIFS(数据源!J:J,数据源!$AA:$AA,'周维度数据 '!$A8,数据源!$Z:$Z,'周维度数据 '!$A$4,数据源!$V:$V,'周维度数据 '!$C$5)</f>
        <v>612993</v>
      </c>
      <c r="G8" s="32">
        <f>SUMIFS(数据源!$K:$K,数据源!$AA:$AA,'周维度数据 '!$A8,数据源!$Z:$Z,'周维度数据 '!$A$4,数据源!$V:$V,'周维度数据 '!$C$5)</f>
        <v>62841295.789999999</v>
      </c>
      <c r="H8" s="24">
        <f t="shared" ref="H8:H9" si="0">IFERROR(D8/C8,0)</f>
        <v>0.71876800263352814</v>
      </c>
      <c r="I8" s="24">
        <f t="shared" ref="I8:I9" si="1">IFERROR(E8/C8,0)</f>
        <v>2.9586042301045182E-2</v>
      </c>
      <c r="J8" s="24">
        <f>SUMIFS(数据源!$G:$G,数据源!$AA:$AA,'周维度数据 '!$A8,数据源!$Z:$Z,'周维度数据 '!$A$4,数据源!$V:$V,'周维度数据 '!$C$5)/SUMIFS(数据源!$E:$E,数据源!$AA:$AA,'周维度数据 '!$A8,数据源!$Z:$Z,'周维度数据 '!$A$4,数据源!$V:$V,'周维度数据 '!$C$5)</f>
        <v>0.44556730143080586</v>
      </c>
      <c r="K8" s="24">
        <f>SUMIFS(数据源!$I:$I,数据源!$AA:$AA,'周维度数据 '!$A8,数据源!$Z:$Z,'周维度数据 '!$A$4,数据源!$V:$V,'周维度数据 '!$C$5)/SUMIFS(数据源!$E:$E,数据源!$AA:$AA,'周维度数据 '!$A8,数据源!$Z:$Z,'周维度数据 '!$A$4,数据源!$V:$V,'周维度数据 '!$C$5)</f>
        <v>1.8814701210494604E-2</v>
      </c>
      <c r="L8" s="33">
        <f t="shared" ref="L8:M9" si="2">IFERROR(G8/F8,0)</f>
        <v>102.51551941049898</v>
      </c>
      <c r="M8" s="33">
        <f t="shared" ref="M8:M9" si="3">IFERROR(G8/D8,0)</f>
        <v>899.40311707456704</v>
      </c>
      <c r="N8" s="34">
        <f>SUMIFS(数据源!$X:$X,数据源!$AA:$AA,'周维度数据 '!$A8,数据源!$Z:$Z,'周维度数据 '!$A$4,数据源!$V:$V,'周维度数据 '!$C$5)/SUMIFS(数据源!$W:$W,数据源!$AA:$AA,'周维度数据 '!$A8,数据源!$Z:$Z,'周维度数据 '!$A$4,数据源!$V:$V,'周维度数据 '!$C$5)</f>
        <v>1</v>
      </c>
      <c r="O8" s="32">
        <f>SUMIFS(数据源!L:L,数据源!$AA:$AA,'周维度数据 '!$A8,数据源!$Z:$Z,'周维度数据 '!$A$4,数据源!$V:$V,'周维度数据 '!$C$5)</f>
        <v>683719743</v>
      </c>
      <c r="P8" s="32">
        <f>SUMIFS(数据源!M:M,数据源!$AA:$AA,'周维度数据 '!$A8,数据源!$Z:$Z,'周维度数据 '!$A$4,数据源!$V:$V,'周维度数据 '!$C$5)</f>
        <v>18503194</v>
      </c>
      <c r="Q8" s="35">
        <f t="shared" ref="Q8:Q9" si="4">IFERROR(P8/O8,0)</f>
        <v>2.7062541618020821E-2</v>
      </c>
      <c r="R8" s="32">
        <f>SUMIFS(数据源!N:N,数据源!$AA:$AA,'周维度数据 '!$A8,数据源!$Z:$Z,'周维度数据 '!$A$4,数据源!$V:$V,'周维度数据 '!$C$5)</f>
        <v>237282</v>
      </c>
      <c r="S8" s="35">
        <f t="shared" ref="S8:S9" si="5">IFERROR(F8/P8,0)</f>
        <v>3.3129037073275025E-2</v>
      </c>
      <c r="T8" s="31">
        <f>SUMIFS(数据源!$O:$O,数据源!$AA:$AA,'周维度数据 '!$A8,数据源!$Z:$Z,'周维度数据 '!$A$4,数据源!$V:$V,'周维度数据 '!$C$5)</f>
        <v>63310</v>
      </c>
      <c r="U8" s="31">
        <f>SUMIFS(数据源!$P:$P,数据源!$AA:$AA,'周维度数据 '!$A8,数据源!$Z:$Z,'周维度数据 '!$A$4,数据源!$V:$V,'周维度数据 '!$C$5)</f>
        <v>130629</v>
      </c>
      <c r="V8" s="32">
        <f>SUMIFS(数据源!$R:$R,数据源!$AA:$AA,'周维度数据 '!$A8,数据源!$Z:$Z,'周维度数据 '!$A$4,数据源!$V:$V,'周维度数据 '!$C$5)</f>
        <v>168445253.24000001</v>
      </c>
      <c r="W8" s="36">
        <f t="shared" ref="W8:W9" si="6">IFERROR(U8/R8,0)</f>
        <v>0.55052216350165628</v>
      </c>
      <c r="X8" s="37">
        <f t="shared" ref="X8:X9" si="7">IFERROR(G8/T8,0)</f>
        <v>992.59667967145788</v>
      </c>
      <c r="Y8" s="38">
        <f t="shared" ref="Y8:Y9" si="8">IFERROR(F8/T8,0)</f>
        <v>9.6824040435950085</v>
      </c>
    </row>
    <row r="9" spans="1:25" x14ac:dyDescent="0.15">
      <c r="A9" s="5" t="s">
        <v>74</v>
      </c>
      <c r="B9" s="5" t="s">
        <v>63</v>
      </c>
      <c r="C9" s="31">
        <f>SUMIFS(数据源!$D:$D,数据源!$AA:$AA,'周维度数据 '!$A9,数据源!$Z:$Z,'周维度数据 '!$A$4,数据源!$V:$V,'周维度数据 '!$C$5)</f>
        <v>95820</v>
      </c>
      <c r="D9" s="31">
        <f>SUMIFS(数据源!F:F,数据源!$AA:$AA,'周维度数据 '!$A9,数据源!$Z:$Z,'周维度数据 '!$A$4,数据源!$V:$V,'周维度数据 '!$C$5)</f>
        <v>69429</v>
      </c>
      <c r="E9" s="32">
        <f>SUMIFS(数据源!H:H,数据源!$AA:$AA,'周维度数据 '!$A9,数据源!$Z:$Z,'周维度数据 '!$A$4,数据源!$V:$V,'周维度数据 '!$C$5)</f>
        <v>2683</v>
      </c>
      <c r="F9" s="32">
        <f>SUMIFS(数据源!J:J,数据源!$AA:$AA,'周维度数据 '!$A9,数据源!$Z:$Z,'周维度数据 '!$A$4,数据源!$V:$V,'周维度数据 '!$C$5)</f>
        <v>554558</v>
      </c>
      <c r="G9" s="32">
        <f>SUMIFS(数据源!$K:$K,数据源!$AA:$AA,'周维度数据 '!$A9,数据源!$Z:$Z,'周维度数据 '!$A$4,数据源!$V:$V,'周维度数据 '!$C$5)</f>
        <v>54999161.659999996</v>
      </c>
      <c r="H9" s="24">
        <f t="shared" si="0"/>
        <v>0.72457733249843459</v>
      </c>
      <c r="I9" s="24">
        <f t="shared" si="1"/>
        <v>2.8000417449384262E-2</v>
      </c>
      <c r="J9" s="24">
        <f>SUMIFS(数据源!$G:$G,数据源!$AA:$AA,'周维度数据 '!$A9,数据源!$Z:$Z,'周维度数据 '!$A$4,数据源!$V:$V,'周维度数据 '!$C$5)/SUMIFS(数据源!$E:$E,数据源!$AA:$AA,'周维度数据 '!$A9,数据源!$Z:$Z,'周维度数据 '!$A$4,数据源!$V:$V,'周维度数据 '!$C$5)</f>
        <v>0.43250004576268086</v>
      </c>
      <c r="K9" s="24">
        <f>SUMIFS(数据源!$I:$I,数据源!$AA:$AA,'周维度数据 '!$A9,数据源!$Z:$Z,'周维度数据 '!$A$4,数据源!$V:$V,'周维度数据 '!$C$5)/SUMIFS(数据源!$E:$E,数据源!$AA:$AA,'周维度数据 '!$A9,数据源!$Z:$Z,'周维度数据 '!$A$4,数据源!$V:$V,'周维度数据 '!$C$5)</f>
        <v>1.6572192154445997E-2</v>
      </c>
      <c r="L9" s="33">
        <f t="shared" si="2"/>
        <v>99.176572441475912</v>
      </c>
      <c r="M9" s="33">
        <f t="shared" si="3"/>
        <v>792.16410520099669</v>
      </c>
      <c r="N9" s="34">
        <f>SUMIFS(数据源!$X:$X,数据源!$AA:$AA,'周维度数据 '!$A9,数据源!$Z:$Z,'周维度数据 '!$A$4,数据源!$V:$V,'周维度数据 '!$C$5)/SUMIFS(数据源!$W:$W,数据源!$AA:$AA,'周维度数据 '!$A9,数据源!$Z:$Z,'周维度数据 '!$A$4,数据源!$V:$V,'周维度数据 '!$C$5)</f>
        <v>1</v>
      </c>
      <c r="O9" s="32">
        <f>SUMIFS(数据源!L:L,数据源!$AA:$AA,'周维度数据 '!$A9,数据源!$Z:$Z,'周维度数据 '!$A$4,数据源!$V:$V,'周维度数据 '!$C$5)</f>
        <v>656519688</v>
      </c>
      <c r="P9" s="32">
        <f>SUMIFS(数据源!M:M,数据源!$AA:$AA,'周维度数据 '!$A9,数据源!$Z:$Z,'周维度数据 '!$A$4,数据源!$V:$V,'周维度数据 '!$C$5)</f>
        <v>20199371</v>
      </c>
      <c r="Q9" s="35">
        <f t="shared" si="4"/>
        <v>3.0767349965596158E-2</v>
      </c>
      <c r="R9" s="32">
        <f>SUMIFS(数据源!N:N,数据源!$AA:$AA,'周维度数据 '!$A9,数据源!$Z:$Z,'周维度数据 '!$A$4,数据源!$V:$V,'周维度数据 '!$C$5)</f>
        <v>235540</v>
      </c>
      <c r="S9" s="35">
        <f t="shared" si="5"/>
        <v>2.7454221223027191E-2</v>
      </c>
      <c r="T9" s="31">
        <f>SUMIFS(数据源!$O:$O,数据源!$AA:$AA,'周维度数据 '!$A9,数据源!$Z:$Z,'周维度数据 '!$A$4,数据源!$V:$V,'周维度数据 '!$C$5)</f>
        <v>61572</v>
      </c>
      <c r="U9" s="31">
        <f>SUMIFS(数据源!$P:$P,数据源!$AA:$AA,'周维度数据 '!$A9,数据源!$Z:$Z,'周维度数据 '!$A$4,数据源!$V:$V,'周维度数据 '!$C$5)</f>
        <v>126720</v>
      </c>
      <c r="V9" s="32">
        <f>SUMIFS(数据源!$R:$R,数据源!$AA:$AA,'周维度数据 '!$A9,数据源!$Z:$Z,'周维度数据 '!$A$4,数据源!$V:$V,'周维度数据 '!$C$5)</f>
        <v>149425717.049999</v>
      </c>
      <c r="W9" s="36">
        <f t="shared" si="6"/>
        <v>0.53799779230703915</v>
      </c>
      <c r="X9" s="37">
        <f t="shared" si="7"/>
        <v>893.24955596699795</v>
      </c>
      <c r="Y9" s="38">
        <f t="shared" si="8"/>
        <v>9.0066588709153503</v>
      </c>
    </row>
    <row r="10" spans="1:25" x14ac:dyDescent="0.15">
      <c r="A10" s="11" t="s">
        <v>26</v>
      </c>
      <c r="B10" s="8"/>
      <c r="C10" s="24">
        <f>IFERROR(C9/C8-1,0)</f>
        <v>-1.4278660192576731E-2</v>
      </c>
      <c r="D10" s="24">
        <f>IFERROR(D9/D8-1,0)</f>
        <v>-6.3117217689995231E-3</v>
      </c>
      <c r="E10" s="24">
        <f t="shared" ref="E10:Y10" si="9">IFERROR(E9/E8-1,0)</f>
        <v>-6.7107093184979094E-2</v>
      </c>
      <c r="F10" s="24">
        <f t="shared" si="9"/>
        <v>-9.5327352840896995E-2</v>
      </c>
      <c r="G10" s="24">
        <f t="shared" si="9"/>
        <v>-0.12479268658314224</v>
      </c>
      <c r="H10" s="24">
        <f t="shared" si="9"/>
        <v>8.0823434593935151E-3</v>
      </c>
      <c r="I10" s="24">
        <f t="shared" si="9"/>
        <v>-5.359367892220257E-2</v>
      </c>
      <c r="J10" s="24">
        <f t="shared" si="9"/>
        <v>-2.9327232106493017E-2</v>
      </c>
      <c r="K10" s="24">
        <f t="shared" si="9"/>
        <v>-0.11918919311871734</v>
      </c>
      <c r="L10" s="24">
        <f t="shared" si="9"/>
        <v>-3.2570160969024098E-2</v>
      </c>
      <c r="M10" s="24">
        <f t="shared" si="9"/>
        <v>-0.11923353370441947</v>
      </c>
      <c r="N10" s="24">
        <f t="shared" si="9"/>
        <v>0</v>
      </c>
      <c r="O10" s="24">
        <f t="shared" si="9"/>
        <v>-3.9782462446751321E-2</v>
      </c>
      <c r="P10" s="24">
        <f t="shared" si="9"/>
        <v>9.166941664233752E-2</v>
      </c>
      <c r="Q10" s="24">
        <f t="shared" si="9"/>
        <v>0.13689801940510726</v>
      </c>
      <c r="R10" s="24">
        <f t="shared" si="9"/>
        <v>-7.3414755438676593E-3</v>
      </c>
      <c r="S10" s="24">
        <f t="shared" si="9"/>
        <v>-0.17129431917070936</v>
      </c>
      <c r="T10" s="24">
        <f t="shared" si="9"/>
        <v>-2.7452219238666919E-2</v>
      </c>
      <c r="U10" s="24">
        <f t="shared" si="9"/>
        <v>-2.9924442505109838E-2</v>
      </c>
      <c r="V10" s="24">
        <f t="shared" si="9"/>
        <v>-0.11291227163820439</v>
      </c>
      <c r="W10" s="24">
        <f t="shared" si="9"/>
        <v>-2.2749985422847452E-2</v>
      </c>
      <c r="X10" s="24">
        <f t="shared" si="9"/>
        <v>-0.10008810802927837</v>
      </c>
      <c r="Y10" s="24">
        <f t="shared" si="9"/>
        <v>-6.9791052886981064E-2</v>
      </c>
    </row>
    <row r="11" spans="1:25" x14ac:dyDescent="0.15">
      <c r="A11" s="11" t="s">
        <v>27</v>
      </c>
      <c r="B11" s="8"/>
      <c r="C11" s="24">
        <f>IFERROR(C9/C7-1,0)</f>
        <v>0.41408774959047245</v>
      </c>
      <c r="D11" s="24">
        <f>IFERROR(D9/D7-1,0)</f>
        <v>0.58716623994147765</v>
      </c>
      <c r="E11" s="24">
        <f t="shared" ref="E11:Y11" si="10">IFERROR(E9/E7-1,0)</f>
        <v>0.37801746276322556</v>
      </c>
      <c r="F11" s="24">
        <f t="shared" si="10"/>
        <v>0.39450404099840575</v>
      </c>
      <c r="G11" s="24">
        <f t="shared" si="10"/>
        <v>0.36875768638683559</v>
      </c>
      <c r="H11" s="24">
        <f t="shared" si="10"/>
        <v>0.12239586291666105</v>
      </c>
      <c r="I11" s="24">
        <f t="shared" si="10"/>
        <v>-2.5507813668347645E-2</v>
      </c>
      <c r="J11" s="24">
        <f t="shared" si="10"/>
        <v>-8.0137615549506713E-2</v>
      </c>
      <c r="K11" s="24">
        <f t="shared" si="10"/>
        <v>-0.1930421371115264</v>
      </c>
      <c r="L11" s="24">
        <f t="shared" si="10"/>
        <v>-1.8462732164717721E-2</v>
      </c>
      <c r="M11" s="24">
        <f t="shared" si="10"/>
        <v>-0.1376091225092434</v>
      </c>
      <c r="N11" s="24">
        <f t="shared" si="10"/>
        <v>0</v>
      </c>
      <c r="O11" s="24">
        <f t="shared" si="10"/>
        <v>0</v>
      </c>
      <c r="P11" s="24">
        <f t="shared" si="10"/>
        <v>2.867610814329753</v>
      </c>
      <c r="Q11" s="24">
        <f t="shared" si="10"/>
        <v>0</v>
      </c>
      <c r="R11" s="24">
        <f t="shared" si="10"/>
        <v>1.5019385403057051</v>
      </c>
      <c r="S11" s="24">
        <f t="shared" si="10"/>
        <v>-0.63944044322358495</v>
      </c>
      <c r="T11" s="24">
        <f t="shared" si="10"/>
        <v>0.51483540815824425</v>
      </c>
      <c r="U11" s="24">
        <f t="shared" si="10"/>
        <v>0</v>
      </c>
      <c r="V11" s="24">
        <f t="shared" si="10"/>
        <v>0</v>
      </c>
      <c r="W11" s="24">
        <f t="shared" si="10"/>
        <v>0</v>
      </c>
      <c r="X11" s="24">
        <f t="shared" si="10"/>
        <v>-9.6431414914582514E-2</v>
      </c>
      <c r="Y11" s="24">
        <f t="shared" si="10"/>
        <v>-7.9435274955804602E-2</v>
      </c>
    </row>
    <row r="12" spans="1:25" x14ac:dyDescent="0.15">
      <c r="A12" s="6"/>
      <c r="B12" s="7"/>
      <c r="C12" s="26" t="s">
        <v>28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ht="48.75" customHeight="1" x14ac:dyDescent="0.15">
      <c r="A13" s="4" t="s">
        <v>66</v>
      </c>
      <c r="B13" s="8"/>
      <c r="C13" s="22" t="s">
        <v>3</v>
      </c>
      <c r="D13" s="22" t="s">
        <v>4</v>
      </c>
      <c r="E13" s="22" t="s">
        <v>5</v>
      </c>
      <c r="F13" s="22" t="s">
        <v>6</v>
      </c>
      <c r="G13" s="22" t="s">
        <v>7</v>
      </c>
      <c r="H13" s="22" t="s">
        <v>8</v>
      </c>
      <c r="I13" s="22" t="s">
        <v>9</v>
      </c>
      <c r="J13" s="29" t="s">
        <v>10</v>
      </c>
      <c r="K13" s="29" t="s">
        <v>11</v>
      </c>
      <c r="L13" s="22" t="s">
        <v>12</v>
      </c>
      <c r="M13" s="22" t="s">
        <v>13</v>
      </c>
      <c r="N13" s="22" t="s">
        <v>14</v>
      </c>
      <c r="O13" s="29" t="s">
        <v>15</v>
      </c>
      <c r="P13" s="29" t="s">
        <v>16</v>
      </c>
      <c r="Q13" s="29" t="s">
        <v>17</v>
      </c>
      <c r="R13" s="29" t="s">
        <v>18</v>
      </c>
      <c r="S13" s="30" t="s">
        <v>19</v>
      </c>
      <c r="T13" s="22" t="s">
        <v>20</v>
      </c>
      <c r="U13" s="30" t="s">
        <v>21</v>
      </c>
      <c r="V13" s="30" t="s">
        <v>22</v>
      </c>
      <c r="W13" s="29" t="s">
        <v>23</v>
      </c>
      <c r="X13" s="22" t="s">
        <v>24</v>
      </c>
      <c r="Y13" s="22" t="s">
        <v>25</v>
      </c>
    </row>
    <row r="14" spans="1:25" x14ac:dyDescent="0.15">
      <c r="A14" s="5" t="str">
        <f>A7</f>
        <v>20181206-20181212</v>
      </c>
      <c r="B14" s="5" t="s">
        <v>65</v>
      </c>
      <c r="C14" s="31">
        <f>SUMIFS(数据源!$D:$D,数据源!$AA:$AA,'周维度数据 '!$A14,数据源!$Z:$Z,'周维度数据 '!$A$4,数据源!$V:$V,'周维度数据 '!$C$12)</f>
        <v>12824</v>
      </c>
      <c r="D14" s="31">
        <f>SUMIFS(数据源!F:F,数据源!$AA:$AA,'周维度数据 '!$A14,数据源!$Z:$Z,'周维度数据 '!$A$4,数据源!$V:$V,'周维度数据 '!$C$12)</f>
        <v>6086</v>
      </c>
      <c r="E14" s="32">
        <f>SUMIFS(数据源!H:H,数据源!$AA:$AA,'周维度数据 '!$A14,数据源!$Z:$Z,'周维度数据 '!$A$4,数据源!$V:$V,'周维度数据 '!$C$12)</f>
        <v>362</v>
      </c>
      <c r="F14" s="32">
        <f>SUMIFS(数据源!J:J,数据源!$AA:$AA,'周维度数据 '!$A14,数据源!$Z:$Z,'周维度数据 '!$A$4,数据源!$V:$V,'周维度数据 '!$C$12)</f>
        <v>32829</v>
      </c>
      <c r="G14" s="32">
        <f>SUMIFS(数据源!$K:$K,数据源!$AA:$AA,'周维度数据 '!$A14,数据源!$Z:$Z,'周维度数据 '!$A$4,数据源!$V:$V,'周维度数据 '!$C$12)</f>
        <v>3846730.51</v>
      </c>
      <c r="H14" s="24">
        <f>IFERROR(D14/C14,0)</f>
        <v>0.47457891453524642</v>
      </c>
      <c r="I14" s="24">
        <f>IFERROR(E14/C14,0)</f>
        <v>2.8228321896444166E-2</v>
      </c>
      <c r="J14" s="24">
        <f>SUMIFS(数据源!$G:$G,数据源!$AA:$AA,'周维度数据 '!$A14,数据源!$Z:$Z,'周维度数据 '!$A$4,数据源!$V:$V,'周维度数据 '!$C$12)/SUMIFS(数据源!$E:$E,数据源!$AA:$AA,'周维度数据 '!$A14,数据源!$Z:$Z,'周维度数据 '!$A$4,数据源!$V:$V,'周维度数据 '!$C$12)</f>
        <v>0.47314161692892026</v>
      </c>
      <c r="K14" s="24">
        <f>SUMIFS(数据源!$I:$I,数据源!$AA:$AA,'周维度数据 '!$A14,数据源!$Z:$Z,'周维度数据 '!$A$4,数据源!$V:$V,'周维度数据 '!$C$12)/SUMIFS(数据源!$E:$E,数据源!$AA:$AA,'周维度数据 '!$A14,数据源!$Z:$Z,'周维度数据 '!$A$4,数据源!$V:$V,'周维度数据 '!$C$12)</f>
        <v>2.8059840322455624E-2</v>
      </c>
      <c r="L14" s="33">
        <f>IFERROR(G14/F14,0)</f>
        <v>117.17476956349569</v>
      </c>
      <c r="M14" s="33">
        <f>IFERROR(G14/D14,0)</f>
        <v>632.06219355898781</v>
      </c>
      <c r="N14" s="34">
        <f>SUMIFS(数据源!$X:$X,数据源!$AA:$AA,'周维度数据 '!$A14,数据源!$Z:$Z,'周维度数据 '!$A$4,数据源!$V:$V,'周维度数据 '!$C$12)/SUMIFS(数据源!$W:$W,数据源!$AA:$AA,'周维度数据 '!$A14,数据源!$Z:$Z,'周维度数据 '!$A$4,数据源!$V:$V,'周维度数据 '!$C$12)</f>
        <v>0.50584628008189592</v>
      </c>
      <c r="O14" s="32">
        <f>SUMIFS(数据源!L:L,数据源!$AA:$AA,'周维度数据 '!$A14,数据源!$Z:$Z,'周维度数据 '!$A$4,数据源!$V:$V,'周维度数据 '!$C$12)</f>
        <v>0</v>
      </c>
      <c r="P14" s="32">
        <f>SUMIFS(数据源!M:M,数据源!$AA:$AA,'周维度数据 '!$A14,数据源!$Z:$Z,'周维度数据 '!$A$4,数据源!$V:$V,'周维度数据 '!$C$12)</f>
        <v>955388</v>
      </c>
      <c r="Q14" s="35">
        <f>IFERROR(P14/O14,0)</f>
        <v>0</v>
      </c>
      <c r="R14" s="32">
        <f>SUMIFS(数据源!N:N,数据源!$AA:$AA,'周维度数据 '!$A14,数据源!$Z:$Z,'周维度数据 '!$A$4,数据源!$V:$V,'周维度数据 '!$C$12)</f>
        <v>65400</v>
      </c>
      <c r="S14" s="35">
        <f>IFERROR(F14/P14,0)</f>
        <v>3.4361955561510088E-2</v>
      </c>
      <c r="T14" s="31">
        <f>SUMIFS(数据源!$O:$O,数据源!$AA:$AA,'周维度数据 '!$A14,数据源!$Z:$Z,'周维度数据 '!$A$4,数据源!$V:$V,'周维度数据 '!$C$12)</f>
        <v>10491</v>
      </c>
      <c r="U14" s="31">
        <f>SUMIFS(数据源!$P:$P,数据源!$AA:$AA,'周维度数据 '!$A14,数据源!$Z:$Z,'周维度数据 '!$A$4,数据源!$V:$V,'周维度数据 '!$C$12)</f>
        <v>0</v>
      </c>
      <c r="V14" s="32">
        <f>SUMIFS(数据源!$R:$R,数据源!$AA:$AA,'周维度数据 '!$A14,数据源!$Z:$Z,'周维度数据 '!$A$4,数据源!$V:$V,'周维度数据 '!$C$12)</f>
        <v>0</v>
      </c>
      <c r="W14" s="36">
        <f>IFERROR(U14/R14,0)</f>
        <v>0</v>
      </c>
      <c r="X14" s="37">
        <f>IFERROR(G14/T14,0)</f>
        <v>366.66957487370127</v>
      </c>
      <c r="Y14" s="38">
        <f>IFERROR(F14/T14,0)</f>
        <v>3.1292536459822706</v>
      </c>
    </row>
    <row r="15" spans="1:25" x14ac:dyDescent="0.15">
      <c r="A15" s="5" t="str">
        <f t="shared" ref="A15:A16" si="11">A8</f>
        <v>20191129-20191205</v>
      </c>
      <c r="B15" s="5" t="s">
        <v>64</v>
      </c>
      <c r="C15" s="31">
        <f>SUMIFS(数据源!$D:$D,数据源!$AA:$AA,'周维度数据 '!$A15,数据源!$Z:$Z,'周维度数据 '!$A$4,数据源!$V:$V,'周维度数据 '!$C$12)</f>
        <v>16612</v>
      </c>
      <c r="D15" s="31">
        <f>SUMIFS(数据源!F:F,数据源!$AA:$AA,'周维度数据 '!$A15,数据源!$Z:$Z,'周维度数据 '!$A$4,数据源!$V:$V,'周维度数据 '!$C$12)</f>
        <v>8091</v>
      </c>
      <c r="E15" s="32">
        <f>SUMIFS(数据源!H:H,数据源!$AA:$AA,'周维度数据 '!$A15,数据源!$Z:$Z,'周维度数据 '!$A$4,数据源!$V:$V,'周维度数据 '!$C$12)</f>
        <v>630</v>
      </c>
      <c r="F15" s="32">
        <f>SUMIFS(数据源!J:J,数据源!$AA:$AA,'周维度数据 '!$A15,数据源!$Z:$Z,'周维度数据 '!$A$4,数据源!$V:$V,'周维度数据 '!$C$12)</f>
        <v>52414</v>
      </c>
      <c r="G15" s="32">
        <f>SUMIFS(数据源!$K:$K,数据源!$AA:$AA,'周维度数据 '!$A15,数据源!$Z:$Z,'周维度数据 '!$A$4,数据源!$V:$V,'周维度数据 '!$C$12)</f>
        <v>6473959.8499999996</v>
      </c>
      <c r="H15" s="24">
        <f t="shared" ref="H15:H16" si="12">IFERROR(D15/C15,0)</f>
        <v>0.48705754875993257</v>
      </c>
      <c r="I15" s="24">
        <f t="shared" ref="I15:I16" si="13">IFERROR(E15/C15,0)</f>
        <v>3.7924392005778955E-2</v>
      </c>
      <c r="J15" s="24">
        <f>SUMIFS(数据源!$G:$G,数据源!$AA:$AA,'周维度数据 '!$A15,数据源!$Z:$Z,'周维度数据 '!$A$4,数据源!$V:$V,'周维度数据 '!$C$12)/SUMIFS(数据源!$E:$E,数据源!$AA:$AA,'周维度数据 '!$A15,数据源!$Z:$Z,'周维度数据 '!$A$4,数据源!$V:$V,'周维度数据 '!$C$12)</f>
        <v>0.48641206752065125</v>
      </c>
      <c r="K15" s="24">
        <f>SUMIFS(数据源!$I:$I,数据源!$AA:$AA,'周维度数据 '!$A15,数据源!$Z:$Z,'周维度数据 '!$A$4,数据源!$V:$V,'周维度数据 '!$C$12)/SUMIFS(数据源!$E:$E,数据源!$AA:$AA,'周维度数据 '!$A15,数据源!$Z:$Z,'周维度数据 '!$A$4,数据源!$V:$V,'周维度数据 '!$C$12)</f>
        <v>3.7830719501975335E-2</v>
      </c>
      <c r="L15" s="33">
        <f t="shared" ref="L15:L16" si="14">IFERROR(G15/F15,0)</f>
        <v>123.51585168084863</v>
      </c>
      <c r="M15" s="33">
        <f t="shared" ref="M15:M16" si="15">IFERROR(G15/D15,0)</f>
        <v>800.14335063650969</v>
      </c>
      <c r="N15" s="34">
        <f>SUMIFS(数据源!$X:$X,数据源!$AA:$AA,'周维度数据 '!$A15,数据源!$Z:$Z,'周维度数据 '!$A$4,数据源!$V:$V,'周维度数据 '!$C$12)/SUMIFS(数据源!$W:$W,数据源!$AA:$AA,'周维度数据 '!$A15,数据源!$Z:$Z,'周维度数据 '!$A$4,数据源!$V:$V,'周维度数据 '!$C$12)</f>
        <v>0.60284401757051498</v>
      </c>
      <c r="O15" s="32">
        <f>SUMIFS(数据源!L:L,数据源!$AA:$AA,'周维度数据 '!$A15,数据源!$Z:$Z,'周维度数据 '!$A$4,数据源!$V:$V,'周维度数据 '!$C$12)</f>
        <v>136596751</v>
      </c>
      <c r="P15" s="32">
        <f>SUMIFS(数据源!M:M,数据源!$AA:$AA,'周维度数据 '!$A15,数据源!$Z:$Z,'周维度数据 '!$A$4,数据源!$V:$V,'周维度数据 '!$C$12)</f>
        <v>4555584</v>
      </c>
      <c r="Q15" s="35">
        <f t="shared" ref="Q15:Q16" si="16">IFERROR(P15/O15,0)</f>
        <v>3.335060289977175E-2</v>
      </c>
      <c r="R15" s="32">
        <f>SUMIFS(数据源!N:N,数据源!$AA:$AA,'周维度数据 '!$A15,数据源!$Z:$Z,'周维度数据 '!$A$4,数据源!$V:$V,'周维度数据 '!$C$12)</f>
        <v>175729</v>
      </c>
      <c r="S15" s="35">
        <f t="shared" ref="S15:S16" si="17">IFERROR(F15/P15,0)</f>
        <v>1.1505440356274849E-2</v>
      </c>
      <c r="T15" s="31">
        <f>SUMIFS(数据源!$O:$O,数据源!$AA:$AA,'周维度数据 '!$A15,数据源!$Z:$Z,'周维度数据 '!$A$4,数据源!$V:$V,'周维度数据 '!$C$12)</f>
        <v>15102</v>
      </c>
      <c r="U15" s="31">
        <f>SUMIFS(数据源!$P:$P,数据源!$AA:$AA,'周维度数据 '!$A15,数据源!$Z:$Z,'周维度数据 '!$A$4,数据源!$V:$V,'周维度数据 '!$C$12)</f>
        <v>67382</v>
      </c>
      <c r="V15" s="32">
        <f>SUMIFS(数据源!$R:$R,数据源!$AA:$AA,'周维度数据 '!$A15,数据源!$Z:$Z,'周维度数据 '!$A$4,数据源!$V:$V,'周维度数据 '!$C$12)</f>
        <v>42184623.170000002</v>
      </c>
      <c r="W15" s="36">
        <f t="shared" ref="W15:W16" si="18">IFERROR(U15/R15,0)</f>
        <v>0.38344268731967973</v>
      </c>
      <c r="X15" s="37">
        <f t="shared" ref="X15:X16" si="19">IFERROR(G15/T15,0)</f>
        <v>428.68228380346972</v>
      </c>
      <c r="Y15" s="38">
        <f t="shared" ref="Y15:Y16" si="20">IFERROR(F15/T15,0)</f>
        <v>3.4706661369355052</v>
      </c>
    </row>
    <row r="16" spans="1:25" x14ac:dyDescent="0.15">
      <c r="A16" s="5" t="str">
        <f t="shared" si="11"/>
        <v>20191206-20191212</v>
      </c>
      <c r="B16" s="5" t="s">
        <v>63</v>
      </c>
      <c r="C16" s="31">
        <f>SUMIFS(数据源!$D:$D,数据源!$AA:$AA,'周维度数据 '!$A16,数据源!$Z:$Z,'周维度数据 '!$A$4,数据源!$V:$V,'周维度数据 '!$C$12)</f>
        <v>16558</v>
      </c>
      <c r="D16" s="31">
        <f>SUMIFS(数据源!F:F,数据源!$AA:$AA,'周维度数据 '!$A16,数据源!$Z:$Z,'周维度数据 '!$A$4,数据源!$V:$V,'周维度数据 '!$C$12)</f>
        <v>8269</v>
      </c>
      <c r="E16" s="32">
        <f>SUMIFS(数据源!H:H,数据源!$AA:$AA,'周维度数据 '!$A16,数据源!$Z:$Z,'周维度数据 '!$A$4,数据源!$V:$V,'周维度数据 '!$C$12)</f>
        <v>700</v>
      </c>
      <c r="F16" s="32">
        <f>SUMIFS(数据源!J:J,数据源!$AA:$AA,'周维度数据 '!$A16,数据源!$Z:$Z,'周维度数据 '!$A$4,数据源!$V:$V,'周维度数据 '!$C$12)</f>
        <v>54200</v>
      </c>
      <c r="G16" s="32">
        <f>SUMIFS(数据源!$K:$K,数据源!$AA:$AA,'周维度数据 '!$A16,数据源!$Z:$Z,'周维度数据 '!$A$4,数据源!$V:$V,'周维度数据 '!$C$12)</f>
        <v>6053225.3399999896</v>
      </c>
      <c r="H16" s="24">
        <f t="shared" si="12"/>
        <v>0.49939606232636791</v>
      </c>
      <c r="I16" s="24">
        <f t="shared" si="13"/>
        <v>4.2275637154245684E-2</v>
      </c>
      <c r="J16" s="24">
        <f>SUMIFS(数据源!$G:$G,数据源!$AA:$AA,'周维度数据 '!$A16,数据源!$Z:$Z,'周维度数据 '!$A$4,数据源!$V:$V,'周维度数据 '!$C$12)/SUMIFS(数据源!$E:$E,数据源!$AA:$AA,'周维度数据 '!$A16,数据源!$Z:$Z,'周维度数据 '!$A$4,数据源!$V:$V,'周维度数据 '!$C$12)</f>
        <v>0.49867820235520305</v>
      </c>
      <c r="K16" s="24">
        <f>SUMIFS(数据源!$I:$I,数据源!$AA:$AA,'周维度数据 '!$A16,数据源!$Z:$Z,'周维度数据 '!$A$4,数据源!$V:$V,'周维度数据 '!$C$12)/SUMIFS(数据源!$E:$E,数据源!$AA:$AA,'周维度数据 '!$A16,数据源!$Z:$Z,'周维度数据 '!$A$4,数据源!$V:$V,'周维度数据 '!$C$12)</f>
        <v>4.2237442922374427E-2</v>
      </c>
      <c r="L16" s="33">
        <f t="shared" si="14"/>
        <v>111.68312435424335</v>
      </c>
      <c r="M16" s="33">
        <f t="shared" si="15"/>
        <v>732.03837707098683</v>
      </c>
      <c r="N16" s="34">
        <f>SUMIFS(数据源!$X:$X,数据源!$AA:$AA,'周维度数据 '!$A16,数据源!$Z:$Z,'周维度数据 '!$A$4,数据源!$V:$V,'周维度数据 '!$C$12)/SUMIFS(数据源!$W:$W,数据源!$AA:$AA,'周维度数据 '!$A16,数据源!$Z:$Z,'周维度数据 '!$A$4,数据源!$V:$V,'周维度数据 '!$C$12)</f>
        <v>0.63691145526531368</v>
      </c>
      <c r="O16" s="32">
        <f>SUMIFS(数据源!L:L,数据源!$AA:$AA,'周维度数据 '!$A16,数据源!$Z:$Z,'周维度数据 '!$A$4,数据源!$V:$V,'周维度数据 '!$C$12)</f>
        <v>123492827</v>
      </c>
      <c r="P16" s="32">
        <f>SUMIFS(数据源!M:M,数据源!$AA:$AA,'周维度数据 '!$A16,数据源!$Z:$Z,'周维度数据 '!$A$4,数据源!$V:$V,'周维度数据 '!$C$12)</f>
        <v>5093967</v>
      </c>
      <c r="Q16" s="35">
        <f t="shared" si="16"/>
        <v>4.1249092143627097E-2</v>
      </c>
      <c r="R16" s="32">
        <f>SUMIFS(数据源!N:N,数据源!$AA:$AA,'周维度数据 '!$A16,数据源!$Z:$Z,'周维度数据 '!$A$4,数据源!$V:$V,'周维度数据 '!$C$12)</f>
        <v>175263</v>
      </c>
      <c r="S16" s="35">
        <f t="shared" si="17"/>
        <v>1.0640037518892446E-2</v>
      </c>
      <c r="T16" s="31">
        <f>SUMIFS(数据源!$O:$O,数据源!$AA:$AA,'周维度数据 '!$A16,数据源!$Z:$Z,'周维度数据 '!$A$4,数据源!$V:$V,'周维度数据 '!$C$12)</f>
        <v>15245</v>
      </c>
      <c r="U16" s="31">
        <f>SUMIFS(数据源!$P:$P,数据源!$AA:$AA,'周维度数据 '!$A16,数据源!$Z:$Z,'周维度数据 '!$A$4,数据源!$V:$V,'周维度数据 '!$C$12)</f>
        <v>65958</v>
      </c>
      <c r="V16" s="32">
        <f>SUMIFS(数据源!$R:$R,数据源!$AA:$AA,'周维度数据 '!$A16,数据源!$Z:$Z,'周维度数据 '!$A$4,数据源!$V:$V,'周维度数据 '!$C$12)</f>
        <v>35462546.039999999</v>
      </c>
      <c r="W16" s="36">
        <f t="shared" si="18"/>
        <v>0.37633727597952793</v>
      </c>
      <c r="X16" s="37">
        <f t="shared" si="19"/>
        <v>397.062993768448</v>
      </c>
      <c r="Y16" s="38">
        <f t="shared" si="20"/>
        <v>3.5552640209904887</v>
      </c>
    </row>
    <row r="17" spans="1:25" x14ac:dyDescent="0.15">
      <c r="A17" s="11" t="s">
        <v>26</v>
      </c>
      <c r="B17" s="8"/>
      <c r="C17" s="24">
        <f>IFERROR(C16/C15-1,0)</f>
        <v>-3.2506621719239348E-3</v>
      </c>
      <c r="D17" s="24">
        <f>IFERROR(D16/D15-1,0)</f>
        <v>2.1999752811766138E-2</v>
      </c>
      <c r="E17" s="24">
        <f t="shared" ref="E17" si="21">IFERROR(E16/E15-1,0)</f>
        <v>0.11111111111111116</v>
      </c>
      <c r="F17" s="24">
        <f t="shared" ref="F17" si="22">IFERROR(F16/F15-1,0)</f>
        <v>3.4074865493952E-2</v>
      </c>
      <c r="G17" s="24">
        <f t="shared" ref="G17" si="23">IFERROR(G16/G15-1,0)</f>
        <v>-6.4988742554529466E-2</v>
      </c>
      <c r="H17" s="24">
        <f t="shared" ref="H17" si="24">IFERROR(H16/H15-1,0)</f>
        <v>2.5332763238860911E-2</v>
      </c>
      <c r="I17" s="24">
        <f t="shared" ref="I17" si="25">IFERROR(I16/I15-1,0)</f>
        <v>0.11473473715290372</v>
      </c>
      <c r="J17" s="24">
        <f t="shared" ref="J17" si="26">IFERROR(J16/J15-1,0)</f>
        <v>2.521757919591705E-2</v>
      </c>
      <c r="K17" s="24">
        <f t="shared" ref="K17" si="27">IFERROR(K16/K15-1,0)</f>
        <v>0.1164853187677013</v>
      </c>
      <c r="L17" s="24">
        <f t="shared" ref="L17" si="28">IFERROR(L16/L15-1,0)</f>
        <v>-9.5799261111681022E-2</v>
      </c>
      <c r="M17" s="24">
        <f t="shared" ref="M17" si="29">IFERROR(M16/M15-1,0)</f>
        <v>-8.5115965172172903E-2</v>
      </c>
      <c r="N17" s="24">
        <f t="shared" ref="N17" si="30">IFERROR(N16/N15-1,0)</f>
        <v>5.6511198090829273E-2</v>
      </c>
      <c r="O17" s="24">
        <f t="shared" ref="O17" si="31">IFERROR(O16/O15-1,0)</f>
        <v>-9.5931447154259164E-2</v>
      </c>
      <c r="P17" s="24">
        <f t="shared" ref="P17" si="32">IFERROR(P16/P15-1,0)</f>
        <v>0.1181808962363553</v>
      </c>
      <c r="Q17" s="24">
        <f t="shared" ref="Q17" si="33">IFERROR(Q16/Q15-1,0)</f>
        <v>0.23683197774842646</v>
      </c>
      <c r="R17" s="24">
        <f t="shared" ref="R17" si="34">IFERROR(R16/R15-1,0)</f>
        <v>-2.6518104581486623E-3</v>
      </c>
      <c r="S17" s="24">
        <f t="shared" ref="S17" si="35">IFERROR(S16/S15-1,0)</f>
        <v>-7.5216837477274701E-2</v>
      </c>
      <c r="T17" s="24">
        <f t="shared" ref="T17" si="36">IFERROR(T16/T15-1,0)</f>
        <v>9.4689445106608261E-3</v>
      </c>
      <c r="U17" s="24">
        <f t="shared" ref="U17" si="37">IFERROR(U16/U15-1,0)</f>
        <v>-2.1133240331245751E-2</v>
      </c>
      <c r="V17" s="24">
        <f t="shared" ref="V17" si="38">IFERROR(V16/V15-1,0)</f>
        <v>-0.15934899081380138</v>
      </c>
      <c r="W17" s="24">
        <f t="shared" ref="W17" si="39">IFERROR(W16/W15-1,0)</f>
        <v>-1.853056943090936E-2</v>
      </c>
      <c r="X17" s="24">
        <f t="shared" ref="X17" si="40">IFERROR(X16/X15-1,0)</f>
        <v>-7.3759264680780867E-2</v>
      </c>
      <c r="Y17" s="24">
        <f t="shared" ref="Y17" si="41">IFERROR(Y16/Y15-1,0)</f>
        <v>2.4375114377806595E-2</v>
      </c>
    </row>
    <row r="18" spans="1:25" x14ac:dyDescent="0.15">
      <c r="A18" s="11" t="s">
        <v>27</v>
      </c>
      <c r="B18" s="8"/>
      <c r="C18" s="24">
        <f>IFERROR(C16/C14-1,0)</f>
        <v>0.29117280099812848</v>
      </c>
      <c r="D18" s="24">
        <f>IFERROR(D16/D14-1,0)</f>
        <v>0.35869208018402898</v>
      </c>
      <c r="E18" s="24">
        <f t="shared" ref="E18:Y18" si="42">IFERROR(E16/E14-1,0)</f>
        <v>0.93370165745856348</v>
      </c>
      <c r="F18" s="24">
        <f t="shared" si="42"/>
        <v>0.65097931706722711</v>
      </c>
      <c r="G18" s="24">
        <f t="shared" si="42"/>
        <v>0.57360265406270683</v>
      </c>
      <c r="H18" s="24">
        <f t="shared" si="42"/>
        <v>5.2292984435317491E-2</v>
      </c>
      <c r="I18" s="24">
        <f t="shared" si="42"/>
        <v>0.49763196371836105</v>
      </c>
      <c r="J18" s="24">
        <f t="shared" si="42"/>
        <v>5.3972393280549591E-2</v>
      </c>
      <c r="K18" s="24">
        <f t="shared" si="42"/>
        <v>0.50526312470042112</v>
      </c>
      <c r="L18" s="24">
        <f t="shared" si="42"/>
        <v>-4.6867130438660531E-2</v>
      </c>
      <c r="M18" s="24">
        <f t="shared" si="42"/>
        <v>0.15817459821328272</v>
      </c>
      <c r="N18" s="24">
        <f t="shared" si="42"/>
        <v>0.25910079868967006</v>
      </c>
      <c r="O18" s="24">
        <f t="shared" si="42"/>
        <v>0</v>
      </c>
      <c r="P18" s="24">
        <f t="shared" si="42"/>
        <v>4.331830627975231</v>
      </c>
      <c r="Q18" s="24">
        <f t="shared" si="42"/>
        <v>0</v>
      </c>
      <c r="R18" s="24">
        <f t="shared" si="42"/>
        <v>1.6798623853211008</v>
      </c>
      <c r="S18" s="24">
        <f t="shared" si="42"/>
        <v>-0.69035413308051985</v>
      </c>
      <c r="T18" s="24">
        <f t="shared" si="42"/>
        <v>0.4531503193213231</v>
      </c>
      <c r="U18" s="24">
        <f t="shared" si="42"/>
        <v>0</v>
      </c>
      <c r="V18" s="24">
        <f t="shared" si="42"/>
        <v>0</v>
      </c>
      <c r="W18" s="24">
        <f t="shared" si="42"/>
        <v>0</v>
      </c>
      <c r="X18" s="24">
        <f t="shared" si="42"/>
        <v>8.2890484996513969E-2</v>
      </c>
      <c r="Y18" s="24">
        <f t="shared" si="42"/>
        <v>0.13613801347013976</v>
      </c>
    </row>
    <row r="19" spans="1:25" x14ac:dyDescent="0.15">
      <c r="A19" s="6"/>
      <c r="B19" s="7"/>
      <c r="C19" s="26" t="s">
        <v>29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ht="48.75" customHeight="1" x14ac:dyDescent="0.15">
      <c r="A20" s="4" t="s">
        <v>66</v>
      </c>
      <c r="B20" s="8"/>
      <c r="C20" s="22" t="s">
        <v>3</v>
      </c>
      <c r="D20" s="22" t="s">
        <v>4</v>
      </c>
      <c r="E20" s="22" t="s">
        <v>5</v>
      </c>
      <c r="F20" s="22" t="s">
        <v>6</v>
      </c>
      <c r="G20" s="22" t="s">
        <v>7</v>
      </c>
      <c r="H20" s="22" t="s">
        <v>8</v>
      </c>
      <c r="I20" s="22" t="s">
        <v>9</v>
      </c>
      <c r="J20" s="29" t="s">
        <v>10</v>
      </c>
      <c r="K20" s="29" t="s">
        <v>11</v>
      </c>
      <c r="L20" s="22" t="s">
        <v>12</v>
      </c>
      <c r="M20" s="22" t="s">
        <v>13</v>
      </c>
      <c r="N20" s="22" t="s">
        <v>14</v>
      </c>
      <c r="O20" s="29" t="s">
        <v>15</v>
      </c>
      <c r="P20" s="29" t="s">
        <v>16</v>
      </c>
      <c r="Q20" s="29" t="s">
        <v>17</v>
      </c>
      <c r="R20" s="29" t="s">
        <v>18</v>
      </c>
      <c r="S20" s="30" t="s">
        <v>19</v>
      </c>
      <c r="T20" s="22" t="s">
        <v>20</v>
      </c>
      <c r="U20" s="30" t="s">
        <v>21</v>
      </c>
      <c r="V20" s="30" t="s">
        <v>22</v>
      </c>
      <c r="W20" s="29" t="s">
        <v>23</v>
      </c>
      <c r="X20" s="22" t="s">
        <v>24</v>
      </c>
      <c r="Y20" s="22" t="s">
        <v>25</v>
      </c>
    </row>
    <row r="21" spans="1:25" x14ac:dyDescent="0.15">
      <c r="A21" s="5" t="str">
        <f>A7</f>
        <v>20181206-20181212</v>
      </c>
      <c r="B21" s="5" t="s">
        <v>65</v>
      </c>
      <c r="C21" s="31">
        <f>SUMIFS(数据源!$D:$D,数据源!$AA:$AA,'周维度数据 '!$A21,数据源!$Z:$Z,'周维度数据 '!$A$4,数据源!$V:$V,'周维度数据 '!$C$19)</f>
        <v>62552</v>
      </c>
      <c r="D21" s="31">
        <f>SUMIFS(数据源!F:F,数据源!$AA:$AA,'周维度数据 '!$A21,数据源!$Z:$Z,'周维度数据 '!$A$4,数据源!$V:$V,'周维度数据 '!$C$19)</f>
        <v>40942</v>
      </c>
      <c r="E21" s="32">
        <f>SUMIFS(数据源!H:H,数据源!$AA:$AA,'周维度数据 '!$A21,数据源!$Z:$Z,'周维度数据 '!$A$4,数据源!$V:$V,'周维度数据 '!$C$19)</f>
        <v>1713</v>
      </c>
      <c r="F21" s="32">
        <f>SUMIFS(数据源!J:J,数据源!$AA:$AA,'周维度数据 '!$A21,数据源!$Z:$Z,'周维度数据 '!$A$4,数据源!$V:$V,'周维度数据 '!$C$19)</f>
        <v>364845</v>
      </c>
      <c r="G21" s="32">
        <f>SUMIFS(数据源!$K:$K,数据源!$AA:$AA,'周维度数据 '!$A21,数据源!$Z:$Z,'周维度数据 '!$A$4,数据源!$V:$V,'周维度数据 '!$C$19)</f>
        <v>36335079.759999998</v>
      </c>
      <c r="H21" s="24">
        <f>IFERROR(D21/C21,0)</f>
        <v>0.65452743317559792</v>
      </c>
      <c r="I21" s="24">
        <f>IFERROR(E21/C21,0)</f>
        <v>2.7385215500703414E-2</v>
      </c>
      <c r="J21" s="24">
        <f>SUMIFS(数据源!$G:$G,数据源!$AA:$AA,'周维度数据 '!$A21,数据源!$Z:$Z,'周维度数据 '!$A$4,数据源!$V:$V,'周维度数据 '!$C$19)/SUMIFS(数据源!$E:$E,数据源!$AA:$AA,'周维度数据 '!$A21,数据源!$Z:$Z,'周维度数据 '!$A$4,数据源!$V:$V,'周维度数据 '!$C$19)</f>
        <v>0.4699744634377459</v>
      </c>
      <c r="K21" s="24">
        <f>SUMIFS(数据源!$I:$I,数据源!$AA:$AA,'周维度数据 '!$A21,数据源!$Z:$Z,'周维度数据 '!$A$4,数据源!$V:$V,'周维度数据 '!$C$19)/SUMIFS(数据源!$E:$E,数据源!$AA:$AA,'周维度数据 '!$A21,数据源!$Z:$Z,'周维度数据 '!$A$4,数据源!$V:$V,'周维度数据 '!$C$19)</f>
        <v>2.0017024374836045E-2</v>
      </c>
      <c r="L21" s="33">
        <f>IFERROR(G21/F21,0)</f>
        <v>99.590455563321399</v>
      </c>
      <c r="M21" s="33">
        <f>IFERROR(G21/D21,0)</f>
        <v>887.47691270577889</v>
      </c>
      <c r="N21" s="34">
        <f>SUMIFS(数据源!$X:$X,数据源!$AA:$AA,'周维度数据 '!$A21,数据源!$Z:$Z,'周维度数据 '!$A$4,数据源!$V:$V,'周维度数据 '!$C$19)/SUMIFS(数据源!$W:$W,数据源!$AA:$AA,'周维度数据 '!$A21,数据源!$Z:$Z,'周维度数据 '!$A$4,数据源!$V:$V,'周维度数据 '!$C$19)</f>
        <v>0.97956943509767491</v>
      </c>
      <c r="O21" s="32">
        <f>SUMIFS(数据源!L:L,数据源!$AA:$AA,'周维度数据 '!$A21,数据源!$Z:$Z,'周维度数据 '!$A$4,数据源!$V:$V,'周维度数据 '!$C$19)</f>
        <v>0</v>
      </c>
      <c r="P21" s="32">
        <f>SUMIFS(数据源!M:M,数据源!$AA:$AA,'周维度数据 '!$A21,数据源!$Z:$Z,'周维度数据 '!$A$4,数据源!$V:$V,'周维度数据 '!$C$19)</f>
        <v>4267312</v>
      </c>
      <c r="Q21" s="35">
        <f>IFERROR(P21/O21,0)</f>
        <v>0</v>
      </c>
      <c r="R21" s="32">
        <f>SUMIFS(数据源!N:N,数据源!$AA:$AA,'周维度数据 '!$A21,数据源!$Z:$Z,'周维度数据 '!$A$4,数据源!$V:$V,'周维度数据 '!$C$19)</f>
        <v>92970</v>
      </c>
      <c r="S21" s="35">
        <f>IFERROR(F21/P21,0)</f>
        <v>8.5497615360676696E-2</v>
      </c>
      <c r="T21" s="31">
        <f>SUMIFS(数据源!$O:$O,数据源!$AA:$AA,'周维度数据 '!$A21,数据源!$Z:$Z,'周维度数据 '!$A$4,数据源!$V:$V,'周维度数据 '!$C$19)</f>
        <v>39819</v>
      </c>
      <c r="U21" s="31">
        <f>SUMIFS(数据源!$P:$P,数据源!$AA:$AA,'周维度数据 '!$A21,数据源!$Z:$Z,'周维度数据 '!$A$4,数据源!$V:$V,'周维度数据 '!$C$19)</f>
        <v>0</v>
      </c>
      <c r="V21" s="32">
        <f>SUMIFS(数据源!$R:$R,数据源!$AA:$AA,'周维度数据 '!$A21,数据源!$Z:$Z,'周维度数据 '!$A$4,数据源!$V:$V,'周维度数据 '!$C$19)</f>
        <v>0</v>
      </c>
      <c r="W21" s="36">
        <f>IFERROR(U21/R21,0)</f>
        <v>0</v>
      </c>
      <c r="X21" s="37">
        <f>IFERROR(G21/T21,0)</f>
        <v>912.50608403023682</v>
      </c>
      <c r="Y21" s="38">
        <f>IFERROR(F21/T21,0)</f>
        <v>9.16258570029383</v>
      </c>
    </row>
    <row r="22" spans="1:25" x14ac:dyDescent="0.15">
      <c r="A22" s="5" t="str">
        <f>A8</f>
        <v>20191129-20191205</v>
      </c>
      <c r="B22" s="5" t="s">
        <v>64</v>
      </c>
      <c r="C22" s="31">
        <f>SUMIFS(数据源!$D:$D,数据源!$AA:$AA,'周维度数据 '!$A22,数据源!$Z:$Z,'周维度数据 '!$A$4,数据源!$V:$V,'周维度数据 '!$C$19)</f>
        <v>91962</v>
      </c>
      <c r="D22" s="31">
        <f>SUMIFS(数据源!F:F,数据源!$AA:$AA,'周维度数据 '!$A22,数据源!$Z:$Z,'周维度数据 '!$A$4,数据源!$V:$V,'周维度数据 '!$C$19)</f>
        <v>66472</v>
      </c>
      <c r="E22" s="32">
        <f>SUMIFS(数据源!H:H,数据源!$AA:$AA,'周维度数据 '!$A22,数据源!$Z:$Z,'周维度数据 '!$A$4,数据源!$V:$V,'周维度数据 '!$C$19)</f>
        <v>2426</v>
      </c>
      <c r="F22" s="32">
        <f>SUMIFS(数据源!J:J,数据源!$AA:$AA,'周维度数据 '!$A22,数据源!$Z:$Z,'周维度数据 '!$A$4,数据源!$V:$V,'周维度数据 '!$C$19)</f>
        <v>560579</v>
      </c>
      <c r="G22" s="32">
        <f>SUMIFS(数据源!$K:$K,数据源!$AA:$AA,'周维度数据 '!$A22,数据源!$Z:$Z,'周维度数据 '!$A$4,数据源!$V:$V,'周维度数据 '!$C$19)</f>
        <v>56367335.939999998</v>
      </c>
      <c r="H22" s="24">
        <f t="shared" ref="H22:H23" si="43">IFERROR(D22/C22,0)</f>
        <v>0.7228202953393793</v>
      </c>
      <c r="I22" s="24">
        <f t="shared" ref="I22:I23" si="44">IFERROR(E22/C22,0)</f>
        <v>2.6380461494965313E-2</v>
      </c>
      <c r="J22" s="24">
        <f>SUMIFS(数据源!$G:$G,数据源!$AA:$AA,'周维度数据 '!$A22,数据源!$Z:$Z,'周维度数据 '!$A$4,数据源!$V:$V,'周维度数据 '!$C$19)/SUMIFS(数据源!$E:$E,数据源!$AA:$AA,'周维度数据 '!$A22,数据源!$Z:$Z,'周维度数据 '!$A$4,数据源!$V:$V,'周维度数据 '!$C$19)</f>
        <v>0.44337971274685817</v>
      </c>
      <c r="K22" s="24">
        <f>SUMIFS(数据源!$I:$I,数据源!$AA:$AA,'周维度数据 '!$A22,数据源!$Z:$Z,'周维度数据 '!$A$4,数据源!$V:$V,'周维度数据 '!$C$19)/SUMIFS(数据源!$E:$E,数据源!$AA:$AA,'周维度数据 '!$A22,数据源!$Z:$Z,'周维度数据 '!$A$4,数据源!$V:$V,'周维度数据 '!$C$19)</f>
        <v>1.7796229802513466E-2</v>
      </c>
      <c r="L22" s="33">
        <f t="shared" ref="L22:L23" si="45">IFERROR(G22/F22,0)</f>
        <v>100.55199345676523</v>
      </c>
      <c r="M22" s="33">
        <f t="shared" ref="M22:M23" si="46">IFERROR(G22/D22,0)</f>
        <v>847.98615868335537</v>
      </c>
      <c r="N22" s="34">
        <f>SUMIFS(数据源!$X:$X,数据源!$AA:$AA,'周维度数据 '!$A22,数据源!$Z:$Z,'周维度数据 '!$A$4,数据源!$V:$V,'周维度数据 '!$C$19)/SUMIFS(数据源!$W:$W,数据源!$AA:$AA,'周维度数据 '!$A22,数据源!$Z:$Z,'周维度数据 '!$A$4,数据源!$V:$V,'周维度数据 '!$C$19)</f>
        <v>0.94814766077421775</v>
      </c>
      <c r="O22" s="32">
        <f>SUMIFS(数据源!L:L,数据源!$AA:$AA,'周维度数据 '!$A22,数据源!$Z:$Z,'周维度数据 '!$A$4,数据源!$V:$V,'周维度数据 '!$C$19)</f>
        <v>547122992</v>
      </c>
      <c r="P22" s="32">
        <f>SUMIFS(数据源!M:M,数据源!$AA:$AA,'周维度数据 '!$A22,数据源!$Z:$Z,'周维度数据 '!$A$4,数据源!$V:$V,'周维度数据 '!$C$19)</f>
        <v>13947610</v>
      </c>
      <c r="Q22" s="35">
        <f t="shared" ref="Q22:Q23" si="47">IFERROR(P22/O22,0)</f>
        <v>2.5492640967279986E-2</v>
      </c>
      <c r="R22" s="32">
        <f>SUMIFS(数据源!N:N,数据源!$AA:$AA,'周维度数据 '!$A22,数据源!$Z:$Z,'周维度数据 '!$A$4,数据源!$V:$V,'周维度数据 '!$C$19)</f>
        <v>229597</v>
      </c>
      <c r="S22" s="35">
        <f t="shared" ref="S22:S23" si="48">IFERROR(F22/P22,0)</f>
        <v>4.0191760452149151E-2</v>
      </c>
      <c r="T22" s="31">
        <f>SUMIFS(数据源!$O:$O,数据源!$AA:$AA,'周维度数据 '!$A22,数据源!$Z:$Z,'周维度数据 '!$A$4,数据源!$V:$V,'周维度数据 '!$C$19)</f>
        <v>61622</v>
      </c>
      <c r="U22" s="31">
        <f>SUMIFS(数据源!$P:$P,数据源!$AA:$AA,'周维度数据 '!$A22,数据源!$Z:$Z,'周维度数据 '!$A$4,数据源!$V:$V,'周维度数据 '!$C$19)</f>
        <v>123518</v>
      </c>
      <c r="V22" s="32">
        <f>SUMIFS(数据源!$R:$R,数据源!$AA:$AA,'周维度数据 '!$A22,数据源!$Z:$Z,'周维度数据 '!$A$4,数据源!$V:$V,'周维度数据 '!$C$19)</f>
        <v>126260630.06999999</v>
      </c>
      <c r="W22" s="36">
        <f t="shared" ref="W22:W23" si="49">IFERROR(U22/R22,0)</f>
        <v>0.5379774125968545</v>
      </c>
      <c r="X22" s="37">
        <f t="shared" ref="X22:X23" si="50">IFERROR(G22/T22,0)</f>
        <v>914.72746648924078</v>
      </c>
      <c r="Y22" s="38">
        <f t="shared" ref="Y22:Y23" si="51">IFERROR(F22/T22,0)</f>
        <v>9.0970594917399623</v>
      </c>
    </row>
    <row r="23" spans="1:25" x14ac:dyDescent="0.15">
      <c r="A23" s="5" t="str">
        <f>A9</f>
        <v>20191206-20191212</v>
      </c>
      <c r="B23" s="5" t="s">
        <v>63</v>
      </c>
      <c r="C23" s="31">
        <f>SUMIFS(数据源!$D:$D,数据源!$AA:$AA,'周维度数据 '!$A23,数据源!$Z:$Z,'周维度数据 '!$A$4,数据源!$V:$V,'周维度数据 '!$C$19)</f>
        <v>90765</v>
      </c>
      <c r="D23" s="31">
        <f>SUMIFS(数据源!F:F,数据源!$AA:$AA,'周维度数据 '!$A23,数据源!$Z:$Z,'周维度数据 '!$A$4,数据源!$V:$V,'周维度数据 '!$C$19)</f>
        <v>65740</v>
      </c>
      <c r="E23" s="32">
        <f>SUMIFS(数据源!H:H,数据源!$AA:$AA,'周维度数据 '!$A23,数据源!$Z:$Z,'周维度数据 '!$A$4,数据源!$V:$V,'周维度数据 '!$C$19)</f>
        <v>2152</v>
      </c>
      <c r="F23" s="32">
        <f>SUMIFS(数据源!J:J,数据源!$AA:$AA,'周维度数据 '!$A23,数据源!$Z:$Z,'周维度数据 '!$A$4,数据源!$V:$V,'周维度数据 '!$C$19)</f>
        <v>500358</v>
      </c>
      <c r="G23" s="32">
        <f>SUMIFS(数据源!$K:$K,数据源!$AA:$AA,'周维度数据 '!$A23,数据源!$Z:$Z,'周维度数据 '!$A$4,数据源!$V:$V,'周维度数据 '!$C$19)</f>
        <v>48945936.32</v>
      </c>
      <c r="H23" s="24">
        <f t="shared" si="43"/>
        <v>0.72428799647441189</v>
      </c>
      <c r="I23" s="24">
        <f t="shared" si="44"/>
        <v>2.3709579683798821E-2</v>
      </c>
      <c r="J23" s="24">
        <f>SUMIFS(数据源!$G:$G,数据源!$AA:$AA,'周维度数据 '!$A23,数据源!$Z:$Z,'周维度数据 '!$A$4,数据源!$V:$V,'周维度数据 '!$C$19)/SUMIFS(数据源!$E:$E,数据源!$AA:$AA,'周维度数据 '!$A23,数据源!$Z:$Z,'周维度数据 '!$A$4,数据源!$V:$V,'周维度数据 '!$C$19)</f>
        <v>0.42895986938103842</v>
      </c>
      <c r="K23" s="24">
        <f>SUMIFS(数据源!$I:$I,数据源!$AA:$AA,'周维度数据 '!$A23,数据源!$Z:$Z,'周维度数据 '!$A$4,数据源!$V:$V,'周维度数据 '!$C$19)/SUMIFS(数据源!$E:$E,数据源!$AA:$AA,'周维度数据 '!$A23,数据源!$Z:$Z,'周维度数据 '!$A$4,数据源!$V:$V,'周维度数据 '!$C$19)</f>
        <v>1.5199238913137104E-2</v>
      </c>
      <c r="L23" s="33">
        <f t="shared" si="45"/>
        <v>97.821832208138972</v>
      </c>
      <c r="M23" s="33">
        <f t="shared" si="46"/>
        <v>744.5381247337998</v>
      </c>
      <c r="N23" s="34">
        <f>SUMIFS(数据源!$X:$X,数据源!$AA:$AA,'周维度数据 '!$A23,数据源!$Z:$Z,'周维度数据 '!$A$4,数据源!$V:$V,'周维度数据 '!$C$19)/SUMIFS(数据源!$W:$W,数据源!$AA:$AA,'周维度数据 '!$A23,数据源!$Z:$Z,'周维度数据 '!$A$4,数据源!$V:$V,'周维度数据 '!$C$19)</f>
        <v>0.93950333414550691</v>
      </c>
      <c r="O23" s="32">
        <f>SUMIFS(数据源!L:L,数据源!$AA:$AA,'周维度数据 '!$A23,数据源!$Z:$Z,'周维度数据 '!$A$4,数据源!$V:$V,'周维度数据 '!$C$19)</f>
        <v>533026861</v>
      </c>
      <c r="P23" s="32">
        <f>SUMIFS(数据源!M:M,数据源!$AA:$AA,'周维度数据 '!$A23,数据源!$Z:$Z,'周维度数据 '!$A$4,数据源!$V:$V,'周维度数据 '!$C$19)</f>
        <v>15105404</v>
      </c>
      <c r="Q23" s="35">
        <f t="shared" si="47"/>
        <v>2.8338917051311602E-2</v>
      </c>
      <c r="R23" s="32">
        <f>SUMIFS(数据源!N:N,数据源!$AA:$AA,'周维度数据 '!$A23,数据源!$Z:$Z,'周维度数据 '!$A$4,数据源!$V:$V,'周维度数据 '!$C$19)</f>
        <v>228247</v>
      </c>
      <c r="S23" s="35">
        <f t="shared" si="48"/>
        <v>3.3124436790965668E-2</v>
      </c>
      <c r="T23" s="31">
        <f>SUMIFS(数据源!$O:$O,数据源!$AA:$AA,'周维度数据 '!$A23,数据源!$Z:$Z,'周维度数据 '!$A$4,数据源!$V:$V,'周维度数据 '!$C$19)</f>
        <v>59602</v>
      </c>
      <c r="U23" s="31">
        <f>SUMIFS(数据源!$P:$P,数据源!$AA:$AA,'周维度数据 '!$A23,数据源!$Z:$Z,'周维度数据 '!$A$4,数据源!$V:$V,'周维度数据 '!$C$19)</f>
        <v>119170</v>
      </c>
      <c r="V23" s="32">
        <f>SUMIFS(数据源!$R:$R,数据源!$AA:$AA,'周维度数据 '!$A23,数据源!$Z:$Z,'周维度数据 '!$A$4,数据源!$V:$V,'周维度数据 '!$C$19)</f>
        <v>113963171.00999901</v>
      </c>
      <c r="W23" s="36">
        <f t="shared" si="49"/>
        <v>0.52210981962523051</v>
      </c>
      <c r="X23" s="37">
        <f t="shared" si="50"/>
        <v>821.21298479916777</v>
      </c>
      <c r="Y23" s="38">
        <f t="shared" si="51"/>
        <v>8.3949867454112272</v>
      </c>
    </row>
    <row r="24" spans="1:25" x14ac:dyDescent="0.15">
      <c r="A24" s="11" t="s">
        <v>26</v>
      </c>
      <c r="B24" s="8"/>
      <c r="C24" s="24">
        <f>IFERROR(C23/C22-1,0)</f>
        <v>-1.3016245840673291E-2</v>
      </c>
      <c r="D24" s="24">
        <f>IFERROR(D23/D22-1,0)</f>
        <v>-1.1012155494042553E-2</v>
      </c>
      <c r="E24" s="24">
        <f t="shared" ref="E24" si="52">IFERROR(E23/E22-1,0)</f>
        <v>-0.11294311624072551</v>
      </c>
      <c r="F24" s="24">
        <f t="shared" ref="F24" si="53">IFERROR(F23/F22-1,0)</f>
        <v>-0.10742642874599295</v>
      </c>
      <c r="G24" s="24">
        <f t="shared" ref="G24" si="54">IFERROR(G23/G22-1,0)</f>
        <v>-0.13166135131700529</v>
      </c>
      <c r="H24" s="24">
        <f t="shared" ref="H24" si="55">IFERROR(H23/H22-1,0)</f>
        <v>2.0305200953765201E-3</v>
      </c>
      <c r="I24" s="24">
        <f t="shared" ref="I24" si="56">IFERROR(I23/I22-1,0)</f>
        <v>-0.10124469625659227</v>
      </c>
      <c r="J24" s="24">
        <f t="shared" ref="J24" si="57">IFERROR(J23/J22-1,0)</f>
        <v>-3.2522560124559785E-2</v>
      </c>
      <c r="K24" s="24">
        <f t="shared" ref="K24" si="58">IFERROR(K23/K22-1,0)</f>
        <v>-0.14592927368298947</v>
      </c>
      <c r="L24" s="24">
        <f t="shared" ref="L24" si="59">IFERROR(L23/L22-1,0)</f>
        <v>-2.7151736676410687E-2</v>
      </c>
      <c r="M24" s="24">
        <f t="shared" ref="M24" si="60">IFERROR(M23/M22-1,0)</f>
        <v>-0.12199259727325795</v>
      </c>
      <c r="N24" s="24">
        <f t="shared" ref="N24" si="61">IFERROR(N23/N22-1,0)</f>
        <v>-9.1170679276393329E-3</v>
      </c>
      <c r="O24" s="24">
        <f t="shared" ref="O24" si="62">IFERROR(O23/O22-1,0)</f>
        <v>-2.5764099125996864E-2</v>
      </c>
      <c r="P24" s="24">
        <f t="shared" ref="P24" si="63">IFERROR(P23/P22-1,0)</f>
        <v>8.3010207483576126E-2</v>
      </c>
      <c r="Q24" s="24">
        <f t="shared" ref="Q24" si="64">IFERROR(Q23/Q22-1,0)</f>
        <v>0.11165089123895933</v>
      </c>
      <c r="R24" s="24">
        <f t="shared" ref="R24" si="65">IFERROR(R23/R22-1,0)</f>
        <v>-5.8798677683070677E-3</v>
      </c>
      <c r="S24" s="24">
        <f t="shared" ref="S24" si="66">IFERROR(S23/S22-1,0)</f>
        <v>-0.17584011204479544</v>
      </c>
      <c r="T24" s="24">
        <f t="shared" ref="T24" si="67">IFERROR(T23/T22-1,0)</f>
        <v>-3.2780500470611096E-2</v>
      </c>
      <c r="U24" s="24">
        <f t="shared" ref="U24" si="68">IFERROR(U23/U22-1,0)</f>
        <v>-3.5201347172072128E-2</v>
      </c>
      <c r="V24" s="24">
        <f t="shared" ref="V24" si="69">IFERROR(V23/V22-1,0)</f>
        <v>-9.7397415593310166E-2</v>
      </c>
      <c r="W24" s="24">
        <f t="shared" ref="W24" si="70">IFERROR(W23/W22-1,0)</f>
        <v>-2.9494905548227424E-2</v>
      </c>
      <c r="X24" s="24">
        <f t="shared" ref="X24" si="71">IFERROR(X23/X22-1,0)</f>
        <v>-0.1022320692402352</v>
      </c>
      <c r="Y24" s="24">
        <f t="shared" ref="Y24" si="72">IFERROR(Y23/Y22-1,0)</f>
        <v>-7.717578927193014E-2</v>
      </c>
    </row>
    <row r="25" spans="1:25" x14ac:dyDescent="0.15">
      <c r="A25" s="11" t="s">
        <v>27</v>
      </c>
      <c r="B25" s="8"/>
      <c r="C25" s="24">
        <f>IFERROR(C23/C21-1,0)</f>
        <v>0.45103274075968791</v>
      </c>
      <c r="D25" s="24">
        <f>IFERROR(D23/D21-1,0)</f>
        <v>0.60568609252112737</v>
      </c>
      <c r="E25" s="24">
        <f t="shared" ref="E25:Y25" si="73">IFERROR(E23/E21-1,0)</f>
        <v>0.25627553998832453</v>
      </c>
      <c r="F25" s="24">
        <f t="shared" si="73"/>
        <v>0.37142622209431408</v>
      </c>
      <c r="G25" s="24">
        <f t="shared" si="73"/>
        <v>0.34707111263542201</v>
      </c>
      <c r="H25" s="24">
        <f t="shared" si="73"/>
        <v>0.10658157284615832</v>
      </c>
      <c r="I25" s="24">
        <f t="shared" si="73"/>
        <v>-0.1342197148972657</v>
      </c>
      <c r="J25" s="24">
        <f t="shared" si="73"/>
        <v>-8.7269835379343741E-2</v>
      </c>
      <c r="K25" s="24">
        <f t="shared" si="73"/>
        <v>-0.2406843980144977</v>
      </c>
      <c r="L25" s="24">
        <f t="shared" si="73"/>
        <v>-1.7758964402546651E-2</v>
      </c>
      <c r="M25" s="24">
        <f t="shared" si="73"/>
        <v>-0.16106197910679276</v>
      </c>
      <c r="N25" s="24">
        <f t="shared" si="73"/>
        <v>-4.0901746743632228E-2</v>
      </c>
      <c r="O25" s="24">
        <f t="shared" si="73"/>
        <v>0</v>
      </c>
      <c r="P25" s="24">
        <f t="shared" si="73"/>
        <v>2.5397936687076079</v>
      </c>
      <c r="Q25" s="24">
        <f t="shared" si="73"/>
        <v>0</v>
      </c>
      <c r="R25" s="24">
        <f t="shared" si="73"/>
        <v>1.4550607722921374</v>
      </c>
      <c r="S25" s="24">
        <f t="shared" si="73"/>
        <v>-0.61256888100061868</v>
      </c>
      <c r="T25" s="24">
        <f t="shared" si="73"/>
        <v>0.49682312463899136</v>
      </c>
      <c r="U25" s="24">
        <f t="shared" si="73"/>
        <v>0</v>
      </c>
      <c r="V25" s="24">
        <f t="shared" si="73"/>
        <v>0</v>
      </c>
      <c r="W25" s="24">
        <f t="shared" si="73"/>
        <v>0</v>
      </c>
      <c r="X25" s="24">
        <f t="shared" si="73"/>
        <v>-0.10004656498053988</v>
      </c>
      <c r="Y25" s="24">
        <f t="shared" si="73"/>
        <v>-8.37753642902338E-2</v>
      </c>
    </row>
    <row r="26" spans="1:25" x14ac:dyDescent="0.15">
      <c r="A26" s="18"/>
      <c r="B26" s="2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36.75" x14ac:dyDescent="0.15">
      <c r="A27" s="9" t="s">
        <v>31</v>
      </c>
      <c r="B27" s="10"/>
      <c r="C27" s="41" t="s">
        <v>0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4" t="s">
        <v>1</v>
      </c>
      <c r="P27" s="44"/>
      <c r="Q27" s="44"/>
      <c r="R27" s="44"/>
      <c r="S27" s="44"/>
      <c r="T27" s="45" t="s">
        <v>2</v>
      </c>
      <c r="U27" s="46"/>
      <c r="V27" s="46"/>
      <c r="W27" s="46"/>
      <c r="X27" s="46"/>
      <c r="Y27" s="47"/>
    </row>
    <row r="28" spans="1:25" x14ac:dyDescent="0.15">
      <c r="A28" s="6"/>
      <c r="B28" s="7"/>
      <c r="C28" s="26" t="s">
        <v>76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ht="45" customHeight="1" x14ac:dyDescent="0.15">
      <c r="A29" s="4" t="s">
        <v>66</v>
      </c>
      <c r="B29" s="8"/>
      <c r="C29" s="22" t="s">
        <v>3</v>
      </c>
      <c r="D29" s="22" t="s">
        <v>4</v>
      </c>
      <c r="E29" s="22" t="s">
        <v>5</v>
      </c>
      <c r="F29" s="22" t="s">
        <v>6</v>
      </c>
      <c r="G29" s="22" t="s">
        <v>7</v>
      </c>
      <c r="H29" s="22" t="s">
        <v>8</v>
      </c>
      <c r="I29" s="22" t="s">
        <v>9</v>
      </c>
      <c r="J29" s="29" t="s">
        <v>10</v>
      </c>
      <c r="K29" s="29" t="s">
        <v>11</v>
      </c>
      <c r="L29" s="22" t="s">
        <v>12</v>
      </c>
      <c r="M29" s="22" t="s">
        <v>13</v>
      </c>
      <c r="N29" s="22" t="s">
        <v>14</v>
      </c>
      <c r="O29" s="29" t="s">
        <v>15</v>
      </c>
      <c r="P29" s="29" t="s">
        <v>16</v>
      </c>
      <c r="Q29" s="29" t="s">
        <v>17</v>
      </c>
      <c r="R29" s="29" t="s">
        <v>18</v>
      </c>
      <c r="S29" s="30" t="s">
        <v>19</v>
      </c>
      <c r="T29" s="22" t="s">
        <v>20</v>
      </c>
      <c r="U29" s="30" t="s">
        <v>21</v>
      </c>
      <c r="V29" s="30" t="s">
        <v>22</v>
      </c>
      <c r="W29" s="29" t="s">
        <v>23</v>
      </c>
      <c r="X29" s="22" t="s">
        <v>24</v>
      </c>
      <c r="Y29" s="22" t="s">
        <v>25</v>
      </c>
    </row>
    <row r="30" spans="1:25" x14ac:dyDescent="0.15">
      <c r="A30" s="5" t="str">
        <f>A7</f>
        <v>20181206-20181212</v>
      </c>
      <c r="B30" s="5" t="s">
        <v>65</v>
      </c>
      <c r="C30" s="31">
        <f>SUMIFS(数据源!$D:$D,数据源!$AA:$AA,'周维度数据 '!$A30,数据源!$B:$B,'周维度数据 '!$A$27,数据源!$V:$V,'周维度数据 '!$C$28)</f>
        <v>22557</v>
      </c>
      <c r="D30" s="31">
        <f>SUMIFS(数据源!F:F,数据源!$AA:$AA,'周维度数据 '!$A30,数据源!$B:$B,'周维度数据 '!$A$27,数据源!$V:$V,'周维度数据 '!$C$28)</f>
        <v>14427</v>
      </c>
      <c r="E30" s="32">
        <f>SUMIFS(数据源!H:H,数据源!$AA:$AA,'周维度数据 '!$A30,数据源!$B:$B,'周维度数据 '!$A$27,数据源!$V:$V,'周维度数据 '!$C$28)</f>
        <v>517</v>
      </c>
      <c r="F30" s="32">
        <f>SUMIFS(数据源!J:J,数据源!$AA:$AA,'周维度数据 '!$A30,数据源!$B:$B,'周维度数据 '!$A$27,数据源!$V:$V,'周维度数据 '!$C$28)</f>
        <v>96486</v>
      </c>
      <c r="G30" s="32">
        <f>SUMIFS(数据源!$K:$K,数据源!$AA:$AA,'周维度数据 '!$A30,数据源!$B:$B,'周维度数据 '!$A$27,数据源!$V:$V,'周维度数据 '!$C$28)</f>
        <v>12399838.16</v>
      </c>
      <c r="H30" s="24">
        <f>IFERROR(D30/C30,0)</f>
        <v>0.63957973134725365</v>
      </c>
      <c r="I30" s="24">
        <f>IFERROR(E30/C30,0)</f>
        <v>2.2919714501041806E-2</v>
      </c>
      <c r="J30" s="24">
        <f>SUMIFS(数据源!$G:$G,数据源!$AA:$AA,'周维度数据 '!$A30,数据源!$B:$B,'周维度数据 '!$A$27,数据源!$V:$V,'周维度数据 '!$C$28)/SUMIFS(数据源!$E:$E,数据源!$AA:$AA,'周维度数据 '!$A30,数据源!$B:$B,'周维度数据 '!$A$27,数据源!$V:$V,'周维度数据 '!$C$28)</f>
        <v>0.48395267398769254</v>
      </c>
      <c r="K30" s="24">
        <f>SUMIFS(数据源!$I:$I,数据源!$AA:$AA,'周维度数据 '!$A30,数据源!$B:$B,'周维度数据 '!$A$27,数据源!$V:$V,'周维度数据 '!$C$28)/SUMIFS(数据源!$E:$E,数据源!$AA:$AA,'周维度数据 '!$A30,数据源!$B:$B,'周维度数据 '!$A$27,数据源!$V:$V,'周维度数据 '!$C$28)</f>
        <v>1.3684425254139326E-2</v>
      </c>
      <c r="L30" s="33">
        <f>IFERROR(G30/F30,0)</f>
        <v>128.51437680077939</v>
      </c>
      <c r="M30" s="33">
        <f>IFERROR(G30/D30,0)</f>
        <v>859.48833160047138</v>
      </c>
      <c r="N30" s="34">
        <f>SUMIFS(数据源!$X:$X,数据源!$AA:$AA,'周维度数据 '!$A30,数据源!$B:$B,'周维度数据 '!$A$27,数据源!$V:$V,'周维度数据 '!$C$28)/SUMIFS(数据源!$W:$W,数据源!$AA:$AA,'周维度数据 '!$A30,数据源!$B:$B,'周维度数据 '!$A$27,数据源!$V:$V,'周维度数据 '!$C$28)</f>
        <v>0.92701120850869767</v>
      </c>
      <c r="O30" s="32">
        <f>SUMIFS(数据源!L:L,数据源!$AA:$AA,'周维度数据 '!$A30,数据源!$B:$B,'周维度数据 '!$A$27,数据源!$V:$V,'周维度数据 '!$C$28)</f>
        <v>0</v>
      </c>
      <c r="P30" s="32">
        <f>SUMIFS(数据源!M:M,数据源!$AA:$AA,'周维度数据 '!$A30,数据源!$B:$B,'周维度数据 '!$A$27,数据源!$V:$V,'周维度数据 '!$C$28)</f>
        <v>1663147</v>
      </c>
      <c r="Q30" s="35">
        <f>IFERROR(P30/O30,0)</f>
        <v>0</v>
      </c>
      <c r="R30" s="32">
        <f>SUMIFS(数据源!N:N,数据源!$AA:$AA,'周维度数据 '!$A30,数据源!$B:$B,'周维度数据 '!$A$27,数据源!$V:$V,'周维度数据 '!$C$28)</f>
        <v>74811</v>
      </c>
      <c r="S30" s="35">
        <f>IFERROR(F30/P30,0)</f>
        <v>5.8014114206381036E-2</v>
      </c>
      <c r="T30" s="31">
        <f>SUMIFS(数据源!$O:$O,数据源!$AA:$AA,'周维度数据 '!$A30,数据源!$B:$B,'周维度数据 '!$A$27,数据源!$V:$V,'周维度数据 '!$C$28)</f>
        <v>18956</v>
      </c>
      <c r="U30" s="31">
        <f>SUMIFS(数据源!$P:$P,数据源!$AA:$AA,'周维度数据 '!$A30,数据源!$B:$B,'周维度数据 '!$A$27,数据源!$V:$V,'周维度数据 '!$C$28)</f>
        <v>0</v>
      </c>
      <c r="V30" s="32">
        <f>SUMIFS(数据源!$R:$R,数据源!$AA:$AA,'周维度数据 '!$A30,数据源!$B:$B,'周维度数据 '!$A$27,数据源!$V:$V,'周维度数据 '!$C$28)</f>
        <v>0</v>
      </c>
      <c r="W30" s="36">
        <f>IFERROR(U30/R30,0)</f>
        <v>0</v>
      </c>
      <c r="X30" s="37">
        <f>IFERROR(G30/T30,0)</f>
        <v>654.13790673137794</v>
      </c>
      <c r="Y30" s="38">
        <f>IFERROR(F30/T30,0)</f>
        <v>5.0899978898501796</v>
      </c>
    </row>
    <row r="31" spans="1:25" x14ac:dyDescent="0.15">
      <c r="A31" s="5" t="str">
        <f t="shared" ref="A31:A32" si="74">A8</f>
        <v>20191129-20191205</v>
      </c>
      <c r="B31" s="5" t="s">
        <v>64</v>
      </c>
      <c r="C31" s="31">
        <f>SUMIFS(数据源!$D:$D,数据源!$AA:$AA,'周维度数据 '!$A31,数据源!$B:$B,'周维度数据 '!$A$27,数据源!$V:$V,'周维度数据 '!$C$28)</f>
        <v>36640</v>
      </c>
      <c r="D31" s="31">
        <f>SUMIFS(数据源!F:F,数据源!$AA:$AA,'周维度数据 '!$A31,数据源!$B:$B,'周维度数据 '!$A$27,数据源!$V:$V,'周维度数据 '!$C$28)</f>
        <v>27065</v>
      </c>
      <c r="E31" s="32">
        <f>SUMIFS(数据源!H:H,数据源!$AA:$AA,'周维度数据 '!$A31,数据源!$B:$B,'周维度数据 '!$A$27,数据源!$V:$V,'周维度数据 '!$C$28)</f>
        <v>932</v>
      </c>
      <c r="F31" s="32">
        <f>SUMIFS(数据源!J:J,数据源!$AA:$AA,'周维度数据 '!$A31,数据源!$B:$B,'周维度数据 '!$A$27,数据源!$V:$V,'周维度数据 '!$C$28)</f>
        <v>213942</v>
      </c>
      <c r="G31" s="32">
        <f>SUMIFS(数据源!$K:$K,数据源!$AA:$AA,'周维度数据 '!$A31,数据源!$B:$B,'周维度数据 '!$A$27,数据源!$V:$V,'周维度数据 '!$C$28)</f>
        <v>26380864.550000001</v>
      </c>
      <c r="H31" s="24">
        <f t="shared" ref="H31:H32" si="75">IFERROR(D31/C31,0)</f>
        <v>0.73867358078602618</v>
      </c>
      <c r="I31" s="24">
        <f t="shared" ref="I31:I32" si="76">IFERROR(E31/C31,0)</f>
        <v>2.5436681222707425E-2</v>
      </c>
      <c r="J31" s="24">
        <f>SUMIFS(数据源!$G:$G,数据源!$AA:$AA,'周维度数据 '!$A31,数据源!$B:$B,'周维度数据 '!$A$27,数据源!$V:$V,'周维度数据 '!$C$28)/SUMIFS(数据源!$E:$E,数据源!$AA:$AA,'周维度数据 '!$A31,数据源!$B:$B,'周维度数据 '!$A$27,数据源!$V:$V,'周维度数据 '!$C$28)</f>
        <v>0.42400301813097802</v>
      </c>
      <c r="K31" s="24">
        <f>SUMIFS(数据源!$I:$I,数据源!$AA:$AA,'周维度数据 '!$A31,数据源!$B:$B,'周维度数据 '!$A$27,数据源!$V:$V,'周维度数据 '!$C$28)/SUMIFS(数据源!$E:$E,数据源!$AA:$AA,'周维度数据 '!$A31,数据源!$B:$B,'周维度数据 '!$A$27,数据源!$V:$V,'周维度数据 '!$C$28)</f>
        <v>1.3958855773285102E-2</v>
      </c>
      <c r="L31" s="33">
        <f t="shared" ref="L31:L32" si="77">IFERROR(G31/F31,0)</f>
        <v>123.30848804816259</v>
      </c>
      <c r="M31" s="33">
        <f t="shared" ref="M31:M32" si="78">IFERROR(G31/D31,0)</f>
        <v>974.72250323295771</v>
      </c>
      <c r="N31" s="34">
        <f>SUMIFS(数据源!$X:$X,数据源!$AA:$AA,'周维度数据 '!$A31,数据源!$B:$B,'周维度数据 '!$A$27,数据源!$V:$V,'周维度数据 '!$C$28)/SUMIFS(数据源!$W:$W,数据源!$AA:$AA,'周维度数据 '!$A31,数据源!$B:$B,'周维度数据 '!$A$27,数据源!$V:$V,'周维度数据 '!$C$28)</f>
        <v>1.113756971032287</v>
      </c>
      <c r="O31" s="32">
        <f>SUMIFS(数据源!L:L,数据源!$AA:$AA,'周维度数据 '!$A31,数据源!$B:$B,'周维度数据 '!$A$27,数据源!$V:$V,'周维度数据 '!$C$28)</f>
        <v>251210475</v>
      </c>
      <c r="P31" s="32">
        <f>SUMIFS(数据源!M:M,数据源!$AA:$AA,'周维度数据 '!$A31,数据源!$B:$B,'周维度数据 '!$A$27,数据源!$V:$V,'周维度数据 '!$C$28)</f>
        <v>7219278</v>
      </c>
      <c r="Q31" s="35">
        <f t="shared" ref="Q31:Q32" si="79">IFERROR(P31/O31,0)</f>
        <v>2.8737965644147601E-2</v>
      </c>
      <c r="R31" s="32">
        <f>SUMIFS(数据源!N:N,数据源!$AA:$AA,'周维度数据 '!$A31,数据源!$B:$B,'周维度数据 '!$A$27,数据源!$V:$V,'周维度数据 '!$C$28)</f>
        <v>197317</v>
      </c>
      <c r="S31" s="35">
        <f t="shared" ref="S31:S32" si="80">IFERROR(F31/P31,0)</f>
        <v>2.9634819437622431E-2</v>
      </c>
      <c r="T31" s="31">
        <f>SUMIFS(数据源!$O:$O,数据源!$AA:$AA,'周维度数据 '!$A31,数据源!$B:$B,'周维度数据 '!$A$27,数据源!$V:$V,'周维度数据 '!$C$28)</f>
        <v>34396</v>
      </c>
      <c r="U31" s="31">
        <f>SUMIFS(数据源!$P:$P,数据源!$AA:$AA,'周维度数据 '!$A31,数据源!$B:$B,'周维度数据 '!$A$27,数据源!$V:$V,'周维度数据 '!$C$28)</f>
        <v>83810</v>
      </c>
      <c r="V31" s="32">
        <f>SUMIFS(数据源!$R:$R,数据源!$AA:$AA,'周维度数据 '!$A31,数据源!$B:$B,'周维度数据 '!$A$27,数据源!$V:$V,'周维度数据 '!$C$28)</f>
        <v>67958500.319999993</v>
      </c>
      <c r="W31" s="36">
        <f t="shared" ref="W31:W32" si="81">IFERROR(U31/R31,0)</f>
        <v>0.42474799434412647</v>
      </c>
      <c r="X31" s="37">
        <f t="shared" ref="X31:X32" si="82">IFERROR(G31/T31,0)</f>
        <v>766.97478049773235</v>
      </c>
      <c r="Y31" s="38">
        <f t="shared" ref="Y31:Y32" si="83">IFERROR(F31/T31,0)</f>
        <v>6.2199674380741943</v>
      </c>
    </row>
    <row r="32" spans="1:25" x14ac:dyDescent="0.15">
      <c r="A32" s="5" t="str">
        <f t="shared" si="74"/>
        <v>20191206-20191212</v>
      </c>
      <c r="B32" s="5" t="s">
        <v>63</v>
      </c>
      <c r="C32" s="31">
        <f>SUMIFS(数据源!$D:$D,数据源!$AA:$AA,'周维度数据 '!$A32,数据源!$B:$B,'周维度数据 '!$A$27,数据源!$V:$V,'周维度数据 '!$C$28)</f>
        <v>36212</v>
      </c>
      <c r="D32" s="31">
        <f>SUMIFS(数据源!F:F,数据源!$AA:$AA,'周维度数据 '!$A32,数据源!$B:$B,'周维度数据 '!$A$27,数据源!$V:$V,'周维度数据 '!$C$28)</f>
        <v>26512</v>
      </c>
      <c r="E32" s="32">
        <f>SUMIFS(数据源!H:H,数据源!$AA:$AA,'周维度数据 '!$A32,数据源!$B:$B,'周维度数据 '!$A$27,数据源!$V:$V,'周维度数据 '!$C$28)</f>
        <v>814</v>
      </c>
      <c r="F32" s="32">
        <f>SUMIFS(数据源!J:J,数据源!$AA:$AA,'周维度数据 '!$A32,数据源!$B:$B,'周维度数据 '!$A$27,数据源!$V:$V,'周维度数据 '!$C$28)</f>
        <v>189816</v>
      </c>
      <c r="G32" s="32">
        <f>SUMIFS(数据源!$K:$K,数据源!$AA:$AA,'周维度数据 '!$A32,数据源!$B:$B,'周维度数据 '!$A$27,数据源!$V:$V,'周维度数据 '!$C$28)</f>
        <v>21885855.16</v>
      </c>
      <c r="H32" s="24">
        <f t="shared" si="75"/>
        <v>0.73213299458742953</v>
      </c>
      <c r="I32" s="24">
        <f t="shared" si="76"/>
        <v>2.2478736330498177E-2</v>
      </c>
      <c r="J32" s="24">
        <f>SUMIFS(数据源!$G:$G,数据源!$AA:$AA,'周维度数据 '!$A32,数据源!$B:$B,'周维度数据 '!$A$27,数据源!$V:$V,'周维度数据 '!$C$28)/SUMIFS(数据源!$E:$E,数据源!$AA:$AA,'周维度数据 '!$A32,数据源!$B:$B,'周维度数据 '!$A$27,数据源!$V:$V,'周维度数据 '!$C$28)</f>
        <v>0.41368794756645222</v>
      </c>
      <c r="K32" s="24">
        <f>SUMIFS(数据源!$I:$I,数据源!$AA:$AA,'周维度数据 '!$A32,数据源!$B:$B,'周维度数据 '!$A$27,数据源!$V:$V,'周维度数据 '!$C$28)/SUMIFS(数据源!$E:$E,数据源!$AA:$AA,'周维度数据 '!$A32,数据源!$B:$B,'周维度数据 '!$A$27,数据源!$V:$V,'周维度数据 '!$C$28)</f>
        <v>1.1841546304163127E-2</v>
      </c>
      <c r="L32" s="33">
        <f t="shared" si="77"/>
        <v>115.30037067475871</v>
      </c>
      <c r="M32" s="33">
        <f t="shared" si="78"/>
        <v>825.50751207000599</v>
      </c>
      <c r="N32" s="34">
        <f>SUMIFS(数据源!$X:$X,数据源!$AA:$AA,'周维度数据 '!$A32,数据源!$B:$B,'周维度数据 '!$A$27,数据源!$V:$V,'周维度数据 '!$C$28)/SUMIFS(数据源!$W:$W,数据源!$AA:$AA,'周维度数据 '!$A32,数据源!$B:$B,'周维度数据 '!$A$27,数据源!$V:$V,'周维度数据 '!$C$28)</f>
        <v>1.0529581389899749</v>
      </c>
      <c r="O32" s="32">
        <f>SUMIFS(数据源!L:L,数据源!$AA:$AA,'周维度数据 '!$A32,数据源!$B:$B,'周维度数据 '!$A$27,数据源!$V:$V,'周维度数据 '!$C$28)</f>
        <v>230761869</v>
      </c>
      <c r="P32" s="32">
        <f>SUMIFS(数据源!M:M,数据源!$AA:$AA,'周维度数据 '!$A32,数据源!$B:$B,'周维度数据 '!$A$27,数据源!$V:$V,'周维度数据 '!$C$28)</f>
        <v>7553593</v>
      </c>
      <c r="Q32" s="35">
        <f t="shared" si="79"/>
        <v>3.2733280557716404E-2</v>
      </c>
      <c r="R32" s="32">
        <f>SUMIFS(数据源!N:N,数据源!$AA:$AA,'周维度数据 '!$A32,数据源!$B:$B,'周维度数据 '!$A$27,数据源!$V:$V,'周维度数据 '!$C$28)</f>
        <v>194506</v>
      </c>
      <c r="S32" s="35">
        <f t="shared" si="80"/>
        <v>2.5129233200676816E-2</v>
      </c>
      <c r="T32" s="31">
        <f>SUMIFS(数据源!$O:$O,数据源!$AA:$AA,'周维度数据 '!$A32,数据源!$B:$B,'周维度数据 '!$A$27,数据源!$V:$V,'周维度数据 '!$C$28)</f>
        <v>32638</v>
      </c>
      <c r="U32" s="31">
        <f>SUMIFS(数据源!$P:$P,数据源!$AA:$AA,'周维度数据 '!$A32,数据源!$B:$B,'周维度数据 '!$A$27,数据源!$V:$V,'周维度数据 '!$C$28)</f>
        <v>78836</v>
      </c>
      <c r="V32" s="32">
        <f>SUMIFS(数据源!$R:$R,数据源!$AA:$AA,'周维度数据 '!$A32,数据源!$B:$B,'周维度数据 '!$A$27,数据源!$V:$V,'周维度数据 '!$C$28)</f>
        <v>57244894.079999998</v>
      </c>
      <c r="W32" s="36">
        <f t="shared" si="81"/>
        <v>0.40531397489023474</v>
      </c>
      <c r="X32" s="37">
        <f t="shared" si="82"/>
        <v>670.56361174091546</v>
      </c>
      <c r="Y32" s="38">
        <f t="shared" si="83"/>
        <v>5.8157975366137631</v>
      </c>
    </row>
    <row r="33" spans="1:25" x14ac:dyDescent="0.15">
      <c r="A33" s="11" t="s">
        <v>26</v>
      </c>
      <c r="B33" s="8"/>
      <c r="C33" s="24">
        <f>IFERROR(C32/C31-1,0)</f>
        <v>-1.1681222707423555E-2</v>
      </c>
      <c r="D33" s="24">
        <f>IFERROR(D32/D31-1,0)</f>
        <v>-2.0432292628856485E-2</v>
      </c>
      <c r="E33" s="24">
        <f t="shared" ref="E33" si="84">IFERROR(E32/E31-1,0)</f>
        <v>-0.12660944206008584</v>
      </c>
      <c r="F33" s="24">
        <f t="shared" ref="F33" si="85">IFERROR(F32/F31-1,0)</f>
        <v>-0.11276888128558205</v>
      </c>
      <c r="G33" s="24">
        <f t="shared" ref="G33" si="86">IFERROR(G32/G31-1,0)</f>
        <v>-0.17038900986283256</v>
      </c>
      <c r="H33" s="24">
        <f t="shared" ref="H33" si="87">IFERROR(H32/H31-1,0)</f>
        <v>-8.8545013233541914E-3</v>
      </c>
      <c r="I33" s="24">
        <f t="shared" ref="I33" si="88">IFERROR(I32/I31-1,0)</f>
        <v>-0.11628658889543653</v>
      </c>
      <c r="J33" s="24">
        <f t="shared" ref="J33" si="89">IFERROR(J32/J31-1,0)</f>
        <v>-2.4327823443321295E-2</v>
      </c>
      <c r="K33" s="24">
        <f t="shared" ref="K33" si="90">IFERROR(K32/K31-1,0)</f>
        <v>-0.15168216532290191</v>
      </c>
      <c r="L33" s="24">
        <f t="shared" ref="L33" si="91">IFERROR(L32/L31-1,0)</f>
        <v>-6.4943764214155486E-2</v>
      </c>
      <c r="M33" s="24">
        <f t="shared" ref="M33" si="92">IFERROR(M32/M31-1,0)</f>
        <v>-0.15308458629818822</v>
      </c>
      <c r="N33" s="24">
        <f t="shared" ref="N33" si="93">IFERROR(N32/N31-1,0)</f>
        <v>-5.4588957576589214E-2</v>
      </c>
      <c r="O33" s="24">
        <f t="shared" ref="O33" si="94">IFERROR(O32/O31-1,0)</f>
        <v>-8.1400291926520985E-2</v>
      </c>
      <c r="P33" s="24">
        <f t="shared" ref="P33" si="95">IFERROR(P32/P31-1,0)</f>
        <v>4.6308647485247212E-2</v>
      </c>
      <c r="Q33" s="24">
        <f t="shared" ref="Q33" si="96">IFERROR(Q32/Q31-1,0)</f>
        <v>0.13902566949384743</v>
      </c>
      <c r="R33" s="24">
        <f t="shared" ref="R33" si="97">IFERROR(R32/R31-1,0)</f>
        <v>-1.4246111586938781E-2</v>
      </c>
      <c r="S33" s="24">
        <f t="shared" ref="S33" si="98">IFERROR(S32/S31-1,0)</f>
        <v>-0.15203690531772285</v>
      </c>
      <c r="T33" s="24">
        <f t="shared" ref="T33" si="99">IFERROR(T32/T31-1,0)</f>
        <v>-5.1110594255145969E-2</v>
      </c>
      <c r="U33" s="24">
        <f t="shared" ref="U33" si="100">IFERROR(U32/U31-1,0)</f>
        <v>-5.9348526428827153E-2</v>
      </c>
      <c r="V33" s="24">
        <f t="shared" ref="V33" si="101">IFERROR(V32/V31-1,0)</f>
        <v>-0.1576492446059321</v>
      </c>
      <c r="W33" s="24">
        <f t="shared" ref="W33" si="102">IFERROR(W32/W31-1,0)</f>
        <v>-4.5754234776083424E-2</v>
      </c>
      <c r="X33" s="24">
        <f t="shared" ref="X33" si="103">IFERROR(X32/X31-1,0)</f>
        <v>-0.12570317982848189</v>
      </c>
      <c r="Y33" s="24">
        <f t="shared" ref="Y33" si="104">IFERROR(Y32/Y31-1,0)</f>
        <v>-6.4979424005725761E-2</v>
      </c>
    </row>
    <row r="34" spans="1:25" x14ac:dyDescent="0.15">
      <c r="A34" s="11" t="s">
        <v>27</v>
      </c>
      <c r="B34" s="8"/>
      <c r="C34" s="24">
        <f>IFERROR(C32/C30-1,0)</f>
        <v>0.6053553220729706</v>
      </c>
      <c r="D34" s="24">
        <f>IFERROR(D32/D30-1,0)</f>
        <v>0.83766548832051013</v>
      </c>
      <c r="E34" s="24">
        <f t="shared" ref="E34:Y34" si="105">IFERROR(E32/E30-1,0)</f>
        <v>0.57446808510638303</v>
      </c>
      <c r="F34" s="24">
        <f t="shared" si="105"/>
        <v>0.96729059138113294</v>
      </c>
      <c r="G34" s="24">
        <f t="shared" si="105"/>
        <v>0.7650113555998217</v>
      </c>
      <c r="H34" s="24">
        <f t="shared" si="105"/>
        <v>0.14470950016695405</v>
      </c>
      <c r="I34" s="24">
        <f t="shared" si="105"/>
        <v>-1.9240124938012859E-2</v>
      </c>
      <c r="J34" s="24">
        <f t="shared" si="105"/>
        <v>-0.14518925134201699</v>
      </c>
      <c r="K34" s="24">
        <f t="shared" si="105"/>
        <v>-0.13466981007614898</v>
      </c>
      <c r="L34" s="24">
        <f t="shared" si="105"/>
        <v>-0.10282122868249044</v>
      </c>
      <c r="M34" s="24">
        <f t="shared" si="105"/>
        <v>-3.9536103378144727E-2</v>
      </c>
      <c r="N34" s="24">
        <f t="shared" si="105"/>
        <v>0.13586343867825579</v>
      </c>
      <c r="O34" s="24">
        <f t="shared" si="105"/>
        <v>0</v>
      </c>
      <c r="P34" s="24">
        <f t="shared" si="105"/>
        <v>3.541747061444358</v>
      </c>
      <c r="Q34" s="24">
        <f t="shared" si="105"/>
        <v>0</v>
      </c>
      <c r="R34" s="24">
        <f t="shared" si="105"/>
        <v>1.5999652457526299</v>
      </c>
      <c r="S34" s="24">
        <f t="shared" si="105"/>
        <v>-0.56684276672257061</v>
      </c>
      <c r="T34" s="24">
        <f t="shared" si="105"/>
        <v>0.72177674614897658</v>
      </c>
      <c r="U34" s="24">
        <f t="shared" si="105"/>
        <v>0</v>
      </c>
      <c r="V34" s="24">
        <f t="shared" si="105"/>
        <v>0</v>
      </c>
      <c r="W34" s="24">
        <f t="shared" si="105"/>
        <v>0</v>
      </c>
      <c r="X34" s="24">
        <f t="shared" si="105"/>
        <v>2.5110461938544715E-2</v>
      </c>
      <c r="Y34" s="24">
        <f t="shared" si="105"/>
        <v>0.14259330995222608</v>
      </c>
    </row>
    <row r="35" spans="1:25" x14ac:dyDescent="0.15">
      <c r="A35" s="6"/>
      <c r="B35" s="7"/>
      <c r="C35" s="40" t="s">
        <v>28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ht="45.75" customHeight="1" x14ac:dyDescent="0.15">
      <c r="A36" s="4" t="s">
        <v>66</v>
      </c>
      <c r="B36" s="8"/>
      <c r="C36" s="22" t="s">
        <v>3</v>
      </c>
      <c r="D36" s="22" t="s">
        <v>4</v>
      </c>
      <c r="E36" s="22" t="s">
        <v>5</v>
      </c>
      <c r="F36" s="22" t="s">
        <v>6</v>
      </c>
      <c r="G36" s="22" t="s">
        <v>7</v>
      </c>
      <c r="H36" s="22" t="s">
        <v>8</v>
      </c>
      <c r="I36" s="22" t="s">
        <v>9</v>
      </c>
      <c r="J36" s="29" t="s">
        <v>10</v>
      </c>
      <c r="K36" s="29" t="s">
        <v>11</v>
      </c>
      <c r="L36" s="22" t="s">
        <v>12</v>
      </c>
      <c r="M36" s="22" t="s">
        <v>13</v>
      </c>
      <c r="N36" s="22" t="s">
        <v>14</v>
      </c>
      <c r="O36" s="29" t="s">
        <v>15</v>
      </c>
      <c r="P36" s="29" t="s">
        <v>16</v>
      </c>
      <c r="Q36" s="29" t="s">
        <v>17</v>
      </c>
      <c r="R36" s="29" t="s">
        <v>18</v>
      </c>
      <c r="S36" s="30" t="s">
        <v>19</v>
      </c>
      <c r="T36" s="22" t="s">
        <v>20</v>
      </c>
      <c r="U36" s="30" t="s">
        <v>21</v>
      </c>
      <c r="V36" s="30" t="s">
        <v>22</v>
      </c>
      <c r="W36" s="29" t="s">
        <v>23</v>
      </c>
      <c r="X36" s="22" t="s">
        <v>24</v>
      </c>
      <c r="Y36" s="22" t="s">
        <v>25</v>
      </c>
    </row>
    <row r="37" spans="1:25" x14ac:dyDescent="0.15">
      <c r="A37" s="5" t="str">
        <f>A7</f>
        <v>20181206-20181212</v>
      </c>
      <c r="B37" s="5" t="s">
        <v>65</v>
      </c>
      <c r="C37" s="31">
        <f>SUMIFS(数据源!$D:$D,数据源!$AA:$AA,'周维度数据 '!$A37,数据源!$B:$B,'周维度数据 '!$A$27,数据源!$V:$V,'周维度数据 '!$C$35)</f>
        <v>3772</v>
      </c>
      <c r="D37" s="31">
        <f>SUMIFS(数据源!F:F,数据源!$AA:$AA,'周维度数据 '!$A37,数据源!$B:$B,'周维度数据 '!$A$27,数据源!$V:$V,'周维度数据 '!$C$35)</f>
        <v>1838</v>
      </c>
      <c r="E37" s="32">
        <f>SUMIFS(数据源!H:H,数据源!$AA:$AA,'周维度数据 '!$A37,数据源!$B:$B,'周维度数据 '!$A$27,数据源!$V:$V,'周维度数据 '!$C$35)</f>
        <v>81</v>
      </c>
      <c r="F37" s="32">
        <f>SUMIFS(数据源!J:J,数据源!$AA:$AA,'周维度数据 '!$A37,数据源!$B:$B,'周维度数据 '!$A$27,数据源!$V:$V,'周维度数据 '!$C$35)</f>
        <v>8045</v>
      </c>
      <c r="G37" s="32">
        <f>SUMIFS(数据源!$K:$K,数据源!$AA:$AA,'周维度数据 '!$A37,数据源!$B:$B,'周维度数据 '!$A$27,数据源!$V:$V,'周维度数据 '!$C$35)</f>
        <v>985806.98000000103</v>
      </c>
      <c r="H37" s="24">
        <f>IFERROR(D37/C37,0)</f>
        <v>0.48727465535524922</v>
      </c>
      <c r="I37" s="24">
        <f>IFERROR(E37/C37,0)</f>
        <v>2.1474019088016966E-2</v>
      </c>
      <c r="J37" s="24">
        <f>SUMIFS(数据源!$G:$G,数据源!$AA:$AA,'周维度数据 '!$A37,数据源!$B:$B,'周维度数据 '!$A$27,数据源!$V:$V,'周维度数据 '!$C$35)/SUMIFS(数据源!$E:$E,数据源!$AA:$AA,'周维度数据 '!$A37,数据源!$B:$B,'周维度数据 '!$A$27,数据源!$V:$V,'周维度数据 '!$C$35)</f>
        <v>0.48598625066102591</v>
      </c>
      <c r="K37" s="24">
        <f>SUMIFS(数据源!$I:$I,数据源!$AA:$AA,'周维度数据 '!$A37,数据源!$B:$B,'周维度数据 '!$A$27,数据源!$V:$V,'周维度数据 '!$C$35)/SUMIFS(数据源!$E:$E,数据源!$AA:$AA,'周维度数据 '!$A37,数据源!$B:$B,'周维度数据 '!$A$27,数据源!$V:$V,'周维度数据 '!$C$35)</f>
        <v>2.1417239555790588E-2</v>
      </c>
      <c r="L37" s="33">
        <f>IFERROR(G37/F37,0)</f>
        <v>122.53660410192678</v>
      </c>
      <c r="M37" s="33">
        <f>IFERROR(G37/D37,0)</f>
        <v>536.34764961915187</v>
      </c>
      <c r="N37" s="34">
        <f>SUMIFS(数据源!$X:$X,数据源!$AA:$AA,'周维度数据 '!$A37,数据源!$B:$B,'周维度数据 '!$A$27,数据源!$V:$V,'周维度数据 '!$C$35)/SUMIFS(数据源!$W:$W,数据源!$AA:$AA,'周维度数据 '!$A37,数据源!$B:$B,'周维度数据 '!$A$27,数据源!$V:$V,'周维度数据 '!$C$35)</f>
        <v>0.44072786810319048</v>
      </c>
      <c r="O37" s="32">
        <f>SUMIFS(数据源!L:L,数据源!$AA:$AA,'周维度数据 '!$A37,数据源!$B:$B,'周维度数据 '!$A$27,数据源!$V:$V,'周维度数据 '!$C$35)</f>
        <v>0</v>
      </c>
      <c r="P37" s="32">
        <f>SUMIFS(数据源!M:M,数据源!$AA:$AA,'周维度数据 '!$A37,数据源!$B:$B,'周维度数据 '!$A$27,数据源!$V:$V,'周维度数据 '!$C$35)</f>
        <v>330554</v>
      </c>
      <c r="Q37" s="35">
        <f>IFERROR(P37/O37,0)</f>
        <v>0</v>
      </c>
      <c r="R37" s="32">
        <f>SUMIFS(数据源!N:N,数据源!$AA:$AA,'周维度数据 '!$A37,数据源!$B:$B,'周维度数据 '!$A$27,数据源!$V:$V,'周维度数据 '!$C$35)</f>
        <v>45264</v>
      </c>
      <c r="S37" s="35">
        <f>IFERROR(F37/P37,0)</f>
        <v>2.4337929657484103E-2</v>
      </c>
      <c r="T37" s="31">
        <f>SUMIFS(数据源!$O:$O,数据源!$AA:$AA,'周维度数据 '!$A37,数据源!$B:$B,'周维度数据 '!$A$27,数据源!$V:$V,'周维度数据 '!$C$35)</f>
        <v>3334</v>
      </c>
      <c r="U37" s="31">
        <f>SUMIFS(数据源!$P:$P,数据源!$AA:$AA,'周维度数据 '!$A37,数据源!$B:$B,'周维度数据 '!$A$27,数据源!$V:$V,'周维度数据 '!$C$35)</f>
        <v>0</v>
      </c>
      <c r="V37" s="32">
        <f>SUMIFS(数据源!$R:$R,数据源!$AA:$AA,'周维度数据 '!$A37,数据源!$B:$B,'周维度数据 '!$A$27,数据源!$V:$V,'周维度数据 '!$C$35)</f>
        <v>0</v>
      </c>
      <c r="W37" s="36">
        <f>IFERROR(U37/R37,0)</f>
        <v>0</v>
      </c>
      <c r="X37" s="37">
        <f>IFERROR(G37/T37,0)</f>
        <v>295.68295740851863</v>
      </c>
      <c r="Y37" s="38">
        <f>IFERROR(F37/T37,0)</f>
        <v>2.4130173965206958</v>
      </c>
    </row>
    <row r="38" spans="1:25" x14ac:dyDescent="0.15">
      <c r="A38" s="5" t="str">
        <f t="shared" ref="A38:A39" si="106">A8</f>
        <v>20191129-20191205</v>
      </c>
      <c r="B38" s="5" t="s">
        <v>64</v>
      </c>
      <c r="C38" s="31">
        <f>SUMIFS(数据源!$D:$D,数据源!$AA:$AA,'周维度数据 '!$A38,数据源!$B:$B,'周维度数据 '!$A$27,数据源!$V:$V,'周维度数据 '!$C$35)</f>
        <v>5326</v>
      </c>
      <c r="D38" s="31">
        <f>SUMIFS(数据源!F:F,数据源!$AA:$AA,'周维度数据 '!$A38,数据源!$B:$B,'周维度数据 '!$A$27,数据源!$V:$V,'周维度数据 '!$C$35)</f>
        <v>3095</v>
      </c>
      <c r="E38" s="32">
        <f>SUMIFS(数据源!H:H,数据源!$AA:$AA,'周维度数据 '!$A38,数据源!$B:$B,'周维度数据 '!$A$27,数据源!$V:$V,'周维度数据 '!$C$35)</f>
        <v>195</v>
      </c>
      <c r="F38" s="32">
        <f>SUMIFS(数据源!J:J,数据源!$AA:$AA,'周维度数据 '!$A38,数据源!$B:$B,'周维度数据 '!$A$27,数据源!$V:$V,'周维度数据 '!$C$35)</f>
        <v>17455</v>
      </c>
      <c r="G38" s="32">
        <f>SUMIFS(数据源!$K:$K,数据源!$AA:$AA,'周维度数据 '!$A38,数据源!$B:$B,'周维度数据 '!$A$27,数据源!$V:$V,'周维度数据 '!$C$35)</f>
        <v>2413344.9900000002</v>
      </c>
      <c r="H38" s="24">
        <f t="shared" ref="H38:H39" si="107">IFERROR(D38/C38,0)</f>
        <v>0.58111152835148328</v>
      </c>
      <c r="I38" s="24">
        <f t="shared" ref="I38:I39" si="108">IFERROR(E38/C38,0)</f>
        <v>3.661284265865565E-2</v>
      </c>
      <c r="J38" s="24">
        <f>SUMIFS(数据源!$G:$G,数据源!$AA:$AA,'周维度数据 '!$A38,数据源!$B:$B,'周维度数据 '!$A$27,数据源!$V:$V,'周维度数据 '!$C$35)/SUMIFS(数据源!$E:$E,数据源!$AA:$AA,'周维度数据 '!$A38,数据源!$B:$B,'周维度数据 '!$A$27,数据源!$V:$V,'周维度数据 '!$C$35)</f>
        <v>0.57979120059656974</v>
      </c>
      <c r="K38" s="24">
        <f>SUMIFS(数据源!$I:$I,数据源!$AA:$AA,'周维度数据 '!$A38,数据源!$B:$B,'周维度数据 '!$A$27,数据源!$V:$V,'周维度数据 '!$C$35)/SUMIFS(数据源!$E:$E,数据源!$AA:$AA,'周维度数据 '!$A38,数据源!$B:$B,'周维度数据 '!$A$27,数据源!$V:$V,'周维度数据 '!$C$35)</f>
        <v>3.6353467561521254E-2</v>
      </c>
      <c r="L38" s="33">
        <f t="shared" ref="L38:L39" si="109">IFERROR(G38/F38,0)</f>
        <v>138.26095617301635</v>
      </c>
      <c r="M38" s="33">
        <f t="shared" ref="M38:M39" si="110">IFERROR(G38/D38,0)</f>
        <v>779.75605492730222</v>
      </c>
      <c r="N38" s="34">
        <f>SUMIFS(数据源!$X:$X,数据源!$AA:$AA,'周维度数据 '!$A38,数据源!$B:$B,'周维度数据 '!$A$27,数据源!$V:$V,'周维度数据 '!$C$35)/SUMIFS(数据源!$W:$W,数据源!$AA:$AA,'周维度数据 '!$A38,数据源!$B:$B,'周维度数据 '!$A$27,数据源!$V:$V,'周维度数据 '!$C$35)</f>
        <v>0.70093076659613196</v>
      </c>
      <c r="O38" s="32">
        <f>SUMIFS(数据源!L:L,数据源!$AA:$AA,'周维度数据 '!$A38,数据源!$B:$B,'周维度数据 '!$A$27,数据源!$V:$V,'周维度数据 '!$C$35)</f>
        <v>50145549</v>
      </c>
      <c r="P38" s="32">
        <f>SUMIFS(数据源!M:M,数据源!$AA:$AA,'周维度数据 '!$A38,数据源!$B:$B,'周维度数据 '!$A$27,数据源!$V:$V,'周维度数据 '!$C$35)</f>
        <v>1615308</v>
      </c>
      <c r="Q38" s="35">
        <f t="shared" ref="Q38:Q39" si="111">IFERROR(P38/O38,0)</f>
        <v>3.2212390375863667E-2</v>
      </c>
      <c r="R38" s="32">
        <f>SUMIFS(数据源!N:N,数据源!$AA:$AA,'周维度数据 '!$A38,数据源!$B:$B,'周维度数据 '!$A$27,数据源!$V:$V,'周维度数据 '!$C$35)</f>
        <v>127955</v>
      </c>
      <c r="S38" s="35">
        <f t="shared" ref="S38:S39" si="112">IFERROR(F38/P38,0)</f>
        <v>1.080598870308325E-2</v>
      </c>
      <c r="T38" s="31">
        <f>SUMIFS(数据源!$O:$O,数据源!$AA:$AA,'周维度数据 '!$A38,数据源!$B:$B,'周维度数据 '!$A$27,数据源!$V:$V,'周维度数据 '!$C$35)</f>
        <v>6044</v>
      </c>
      <c r="U38" s="31">
        <f>SUMIFS(数据源!$P:$P,数据源!$AA:$AA,'周维度数据 '!$A38,数据源!$B:$B,'周维度数据 '!$A$27,数据源!$V:$V,'周维度数据 '!$C$35)</f>
        <v>34788</v>
      </c>
      <c r="V38" s="32">
        <f>SUMIFS(数据源!$R:$R,数据源!$AA:$AA,'周维度数据 '!$A38,数据源!$B:$B,'周维度数据 '!$A$27,数据源!$V:$V,'周维度数据 '!$C$35)</f>
        <v>14105660.210000001</v>
      </c>
      <c r="W38" s="36">
        <f t="shared" ref="W38:W39" si="113">IFERROR(U38/R38,0)</f>
        <v>0.27187683169864407</v>
      </c>
      <c r="X38" s="37">
        <f t="shared" ref="X38:X39" si="114">IFERROR(G38/T38,0)</f>
        <v>399.29599437458643</v>
      </c>
      <c r="Y38" s="38">
        <f t="shared" ref="Y38:Y39" si="115">IFERROR(F38/T38,0)</f>
        <v>2.8879880873593646</v>
      </c>
    </row>
    <row r="39" spans="1:25" x14ac:dyDescent="0.15">
      <c r="A39" s="5" t="str">
        <f t="shared" si="106"/>
        <v>20191206-20191212</v>
      </c>
      <c r="B39" s="5" t="s">
        <v>63</v>
      </c>
      <c r="C39" s="31">
        <f>SUMIFS(数据源!$D:$D,数据源!$AA:$AA,'周维度数据 '!$A39,数据源!$B:$B,'周维度数据 '!$A$27,数据源!$V:$V,'周维度数据 '!$C$35)</f>
        <v>5140</v>
      </c>
      <c r="D39" s="31">
        <f>SUMIFS(数据源!F:F,数据源!$AA:$AA,'周维度数据 '!$A39,数据源!$B:$B,'周维度数据 '!$A$27,数据源!$V:$V,'周维度数据 '!$C$35)</f>
        <v>2944</v>
      </c>
      <c r="E39" s="32">
        <f>SUMIFS(数据源!H:H,数据源!$AA:$AA,'周维度数据 '!$A39,数据源!$B:$B,'周维度数据 '!$A$27,数据源!$V:$V,'周维度数据 '!$C$35)</f>
        <v>219</v>
      </c>
      <c r="F39" s="32">
        <f>SUMIFS(数据源!J:J,数据源!$AA:$AA,'周维度数据 '!$A39,数据源!$B:$B,'周维度数据 '!$A$27,数据源!$V:$V,'周维度数据 '!$C$35)</f>
        <v>18522</v>
      </c>
      <c r="G39" s="32">
        <f>SUMIFS(数据源!$K:$K,数据源!$AA:$AA,'周维度数据 '!$A39,数据源!$B:$B,'周维度数据 '!$A$27,数据源!$V:$V,'周维度数据 '!$C$35)</f>
        <v>2105984.9900000002</v>
      </c>
      <c r="H39" s="24">
        <f t="shared" si="107"/>
        <v>0.57276264591439685</v>
      </c>
      <c r="I39" s="24">
        <f t="shared" si="108"/>
        <v>4.2607003891050585E-2</v>
      </c>
      <c r="J39" s="24">
        <f>SUMIFS(数据源!$G:$G,数据源!$AA:$AA,'周维度数据 '!$A39,数据源!$B:$B,'周维度数据 '!$A$27,数据源!$V:$V,'周维度数据 '!$C$35)/SUMIFS(数据源!$E:$E,数据源!$AA:$AA,'周维度数据 '!$A39,数据源!$B:$B,'周维度数据 '!$A$27,数据源!$V:$V,'周维度数据 '!$C$35)</f>
        <v>0.57212003872216843</v>
      </c>
      <c r="K39" s="24">
        <f>SUMIFS(数据源!$I:$I,数据源!$AA:$AA,'周维度数据 '!$A39,数据源!$B:$B,'周维度数据 '!$A$27,数据源!$V:$V,'周维度数据 '!$C$35)/SUMIFS(数据源!$E:$E,数据源!$AA:$AA,'周维度数据 '!$A39,数据源!$B:$B,'周维度数据 '!$A$27,数据源!$V:$V,'周维度数据 '!$C$35)</f>
        <v>4.2594385285575992E-2</v>
      </c>
      <c r="L39" s="33">
        <f t="shared" si="109"/>
        <v>113.70181351905843</v>
      </c>
      <c r="M39" s="33">
        <f t="shared" si="110"/>
        <v>715.34816236413053</v>
      </c>
      <c r="N39" s="34">
        <f>SUMIFS(数据源!$X:$X,数据源!$AA:$AA,'周维度数据 '!$A39,数据源!$B:$B,'周维度数据 '!$A$27,数据源!$V:$V,'周维度数据 '!$C$35)/SUMIFS(数据源!$W:$W,数据源!$AA:$AA,'周维度数据 '!$A39,数据源!$B:$B,'周维度数据 '!$A$27,数据源!$V:$V,'周维度数据 '!$C$35)</f>
        <v>0.71382581416868729</v>
      </c>
      <c r="O39" s="32">
        <f>SUMIFS(数据源!L:L,数据源!$AA:$AA,'周维度数据 '!$A39,数据源!$B:$B,'周维度数据 '!$A$27,数据源!$V:$V,'周维度数据 '!$C$35)</f>
        <v>40714347</v>
      </c>
      <c r="P39" s="32">
        <f>SUMIFS(数据源!M:M,数据源!$AA:$AA,'周维度数据 '!$A39,数据源!$B:$B,'周维度数据 '!$A$27,数据源!$V:$V,'周维度数据 '!$C$35)</f>
        <v>1695588</v>
      </c>
      <c r="Q39" s="35">
        <f t="shared" si="111"/>
        <v>4.1645958364504777E-2</v>
      </c>
      <c r="R39" s="32">
        <f>SUMIFS(数据源!N:N,数据源!$AA:$AA,'周维度数据 '!$A39,数据源!$B:$B,'周维度数据 '!$A$27,数据源!$V:$V,'周维度数据 '!$C$35)</f>
        <v>126432</v>
      </c>
      <c r="S39" s="35">
        <f t="shared" si="112"/>
        <v>1.0923644187149237E-2</v>
      </c>
      <c r="T39" s="31">
        <f>SUMIFS(数据源!$O:$O,数据源!$AA:$AA,'周维度数据 '!$A39,数据源!$B:$B,'周维度数据 '!$A$27,数据源!$V:$V,'周维度数据 '!$C$35)</f>
        <v>6122</v>
      </c>
      <c r="U39" s="31">
        <f>SUMIFS(数据源!$P:$P,数据源!$AA:$AA,'周维度数据 '!$A39,数据源!$B:$B,'周维度数据 '!$A$27,数据源!$V:$V,'周维度数据 '!$C$35)</f>
        <v>33580</v>
      </c>
      <c r="V39" s="32">
        <f>SUMIFS(数据源!$R:$R,数据源!$AA:$AA,'周维度数据 '!$A39,数据源!$B:$B,'周维度数据 '!$A$27,数据源!$V:$V,'周维度数据 '!$C$35)</f>
        <v>11458266.0399999</v>
      </c>
      <c r="W39" s="36">
        <f t="shared" si="113"/>
        <v>0.26559731713490253</v>
      </c>
      <c r="X39" s="37">
        <f t="shared" si="114"/>
        <v>344.00277523685077</v>
      </c>
      <c r="Y39" s="38">
        <f t="shared" si="115"/>
        <v>3.0254818686703691</v>
      </c>
    </row>
    <row r="40" spans="1:25" x14ac:dyDescent="0.15">
      <c r="A40" s="11" t="s">
        <v>26</v>
      </c>
      <c r="B40" s="8"/>
      <c r="C40" s="24">
        <f>IFERROR(C39/C38-1,0)</f>
        <v>-3.4923019151333112E-2</v>
      </c>
      <c r="D40" s="24">
        <f>IFERROR(D39/D38-1,0)</f>
        <v>-4.8788368336025845E-2</v>
      </c>
      <c r="E40" s="24">
        <f t="shared" ref="E40" si="116">IFERROR(E39/E38-1,0)</f>
        <v>0.12307692307692308</v>
      </c>
      <c r="F40" s="24">
        <f t="shared" ref="F40" si="117">IFERROR(F39/F38-1,0)</f>
        <v>6.1128616442280181E-2</v>
      </c>
      <c r="G40" s="24">
        <f t="shared" ref="G40" si="118">IFERROR(G39/G38-1,0)</f>
        <v>-0.12735850086646749</v>
      </c>
      <c r="H40" s="24">
        <f t="shared" ref="H40" si="119">IFERROR(H39/H38-1,0)</f>
        <v>-1.4367091392543552E-2</v>
      </c>
      <c r="I40" s="24">
        <f t="shared" ref="I40" si="120">IFERROR(I39/I38-1,0)</f>
        <v>0.16371744986530978</v>
      </c>
      <c r="J40" s="24">
        <f t="shared" ref="J40" si="121">IFERROR(J39/J38-1,0)</f>
        <v>-1.3230904274690869E-2</v>
      </c>
      <c r="K40" s="24">
        <f t="shared" ref="K40" si="122">IFERROR(K39/K38-1,0)</f>
        <v>0.17167324447092103</v>
      </c>
      <c r="L40" s="24">
        <f t="shared" ref="L40" si="123">IFERROR(L39/L38-1,0)</f>
        <v>-0.17762890792701602</v>
      </c>
      <c r="M40" s="24">
        <f t="shared" ref="M40" si="124">IFERROR(M39/M38-1,0)</f>
        <v>-8.2600054409550649E-2</v>
      </c>
      <c r="N40" s="24">
        <f t="shared" ref="N40" si="125">IFERROR(N39/N38-1,0)</f>
        <v>1.8397034610388774E-2</v>
      </c>
      <c r="O40" s="24">
        <f t="shared" ref="O40" si="126">IFERROR(O39/O38-1,0)</f>
        <v>-0.18807655291599257</v>
      </c>
      <c r="P40" s="24">
        <f t="shared" ref="P40" si="127">IFERROR(P39/P38-1,0)</f>
        <v>4.9699500033430155E-2</v>
      </c>
      <c r="Q40" s="24">
        <f t="shared" ref="Q40" si="128">IFERROR(Q39/Q38-1,0)</f>
        <v>0.29285526092809189</v>
      </c>
      <c r="R40" s="24">
        <f t="shared" ref="R40" si="129">IFERROR(R39/R38-1,0)</f>
        <v>-1.1902622015552367E-2</v>
      </c>
      <c r="S40" s="24">
        <f t="shared" ref="S40" si="130">IFERROR(S39/S38-1,0)</f>
        <v>1.0887988808688576E-2</v>
      </c>
      <c r="T40" s="24">
        <f t="shared" ref="T40" si="131">IFERROR(T39/T38-1,0)</f>
        <v>1.290536068828585E-2</v>
      </c>
      <c r="U40" s="24">
        <f t="shared" ref="U40" si="132">IFERROR(U39/U38-1,0)</f>
        <v>-3.472461768425894E-2</v>
      </c>
      <c r="V40" s="24">
        <f t="shared" ref="V40" si="133">IFERROR(V39/V38-1,0)</f>
        <v>-0.18768310951679312</v>
      </c>
      <c r="W40" s="24">
        <f t="shared" ref="W40" si="134">IFERROR(W39/W38-1,0)</f>
        <v>-2.3096909451637004E-2</v>
      </c>
      <c r="X40" s="24">
        <f t="shared" ref="X40" si="135">IFERROR(X39/X38-1,0)</f>
        <v>-0.13847676890508487</v>
      </c>
      <c r="Y40" s="24">
        <f t="shared" ref="Y40" si="136">IFERROR(Y39/Y38-1,0)</f>
        <v>4.760884641900387E-2</v>
      </c>
    </row>
    <row r="41" spans="1:25" x14ac:dyDescent="0.15">
      <c r="A41" s="11" t="s">
        <v>27</v>
      </c>
      <c r="B41" s="8"/>
      <c r="C41" s="24">
        <f>IFERROR(C39/C37-1,0)</f>
        <v>0.36267232237539759</v>
      </c>
      <c r="D41" s="24">
        <f>IFERROR(D39/D37-1,0)</f>
        <v>0.60174102285092501</v>
      </c>
      <c r="E41" s="24">
        <f t="shared" ref="E41:Y41" si="137">IFERROR(E39/E37-1,0)</f>
        <v>1.7037037037037037</v>
      </c>
      <c r="F41" s="24">
        <f t="shared" si="137"/>
        <v>1.3022995649471723</v>
      </c>
      <c r="G41" s="24">
        <f t="shared" si="137"/>
        <v>1.1363056183676017</v>
      </c>
      <c r="H41" s="24">
        <f t="shared" si="137"/>
        <v>0.17544107746958915</v>
      </c>
      <c r="I41" s="24">
        <f t="shared" si="137"/>
        <v>0.98411874909929398</v>
      </c>
      <c r="J41" s="24">
        <f t="shared" si="137"/>
        <v>0.17723503071123026</v>
      </c>
      <c r="K41" s="24">
        <f t="shared" si="137"/>
        <v>0.98878969321047405</v>
      </c>
      <c r="L41" s="24">
        <f t="shared" si="137"/>
        <v>-7.2099195563796736E-2</v>
      </c>
      <c r="M41" s="24">
        <f t="shared" si="137"/>
        <v>0.33373971690205573</v>
      </c>
      <c r="N41" s="24">
        <f t="shared" si="137"/>
        <v>0.61965209334471805</v>
      </c>
      <c r="O41" s="24">
        <f t="shared" si="137"/>
        <v>0</v>
      </c>
      <c r="P41" s="24">
        <f t="shared" si="137"/>
        <v>4.1295340549501747</v>
      </c>
      <c r="Q41" s="24">
        <f t="shared" si="137"/>
        <v>0</v>
      </c>
      <c r="R41" s="24">
        <f t="shared" si="137"/>
        <v>1.7932131495227996</v>
      </c>
      <c r="S41" s="24">
        <f t="shared" si="137"/>
        <v>-0.55116789550790202</v>
      </c>
      <c r="T41" s="24">
        <f t="shared" si="137"/>
        <v>0.83623275344931014</v>
      </c>
      <c r="U41" s="24">
        <f t="shared" si="137"/>
        <v>0</v>
      </c>
      <c r="V41" s="24">
        <f t="shared" si="137"/>
        <v>0</v>
      </c>
      <c r="W41" s="24">
        <f t="shared" si="137"/>
        <v>0</v>
      </c>
      <c r="X41" s="24">
        <f t="shared" si="137"/>
        <v>0.16341766279607706</v>
      </c>
      <c r="Y41" s="24">
        <f t="shared" si="137"/>
        <v>0.25381684899279189</v>
      </c>
    </row>
    <row r="42" spans="1:25" x14ac:dyDescent="0.15">
      <c r="A42" s="6"/>
      <c r="B42" s="7"/>
      <c r="C42" s="40" t="s">
        <v>29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45.75" customHeight="1" x14ac:dyDescent="0.15">
      <c r="A43" s="4" t="s">
        <v>66</v>
      </c>
      <c r="B43" s="8"/>
      <c r="C43" s="22" t="s">
        <v>3</v>
      </c>
      <c r="D43" s="22" t="s">
        <v>4</v>
      </c>
      <c r="E43" s="22" t="s">
        <v>5</v>
      </c>
      <c r="F43" s="22" t="s">
        <v>6</v>
      </c>
      <c r="G43" s="22" t="s">
        <v>7</v>
      </c>
      <c r="H43" s="22" t="s">
        <v>8</v>
      </c>
      <c r="I43" s="22" t="s">
        <v>9</v>
      </c>
      <c r="J43" s="29" t="s">
        <v>10</v>
      </c>
      <c r="K43" s="29" t="s">
        <v>11</v>
      </c>
      <c r="L43" s="22" t="s">
        <v>12</v>
      </c>
      <c r="M43" s="22" t="s">
        <v>13</v>
      </c>
      <c r="N43" s="22" t="s">
        <v>14</v>
      </c>
      <c r="O43" s="29" t="s">
        <v>15</v>
      </c>
      <c r="P43" s="29" t="s">
        <v>16</v>
      </c>
      <c r="Q43" s="29" t="s">
        <v>17</v>
      </c>
      <c r="R43" s="29" t="s">
        <v>18</v>
      </c>
      <c r="S43" s="30" t="s">
        <v>19</v>
      </c>
      <c r="T43" s="22" t="s">
        <v>20</v>
      </c>
      <c r="U43" s="30" t="s">
        <v>21</v>
      </c>
      <c r="V43" s="30" t="s">
        <v>22</v>
      </c>
      <c r="W43" s="29" t="s">
        <v>23</v>
      </c>
      <c r="X43" s="22" t="s">
        <v>24</v>
      </c>
      <c r="Y43" s="22" t="s">
        <v>25</v>
      </c>
    </row>
    <row r="44" spans="1:25" x14ac:dyDescent="0.15">
      <c r="A44" s="5" t="str">
        <f>A7</f>
        <v>20181206-20181212</v>
      </c>
      <c r="B44" s="5" t="s">
        <v>65</v>
      </c>
      <c r="C44" s="31">
        <f>SUMIFS(数据源!$D:$D,数据源!$AA:$AA,'周维度数据 '!$A44,数据源!$B:$B,'周维度数据 '!$A$27,数据源!$V:$V,'周维度数据 '!$C$42)</f>
        <v>20789</v>
      </c>
      <c r="D44" s="31">
        <f>SUMIFS(数据源!F:F,数据源!$AA:$AA,'周维度数据 '!$A44,数据源!$B:$B,'周维度数据 '!$A$27,数据源!$V:$V,'周维度数据 '!$C$42)</f>
        <v>13478</v>
      </c>
      <c r="E44" s="32">
        <f>SUMIFS(数据源!H:H,数据源!$AA:$AA,'周维度数据 '!$A44,数据源!$B:$B,'周维度数据 '!$A$27,数据源!$V:$V,'周维度数据 '!$C$42)</f>
        <v>457</v>
      </c>
      <c r="F44" s="32">
        <f>SUMIFS(数据源!J:J,数据源!$AA:$AA,'周维度数据 '!$A44,数据源!$B:$B,'周维度数据 '!$A$27,数据源!$V:$V,'周维度数据 '!$C$42)</f>
        <v>88441</v>
      </c>
      <c r="G44" s="32">
        <f>SUMIFS(数据源!$K:$K,数据源!$AA:$AA,'周维度数据 '!$A44,数据源!$B:$B,'周维度数据 '!$A$27,数据源!$V:$V,'周维度数据 '!$C$42)</f>
        <v>11414031.18</v>
      </c>
      <c r="H44" s="24">
        <f>IFERROR(D44/C44,0)</f>
        <v>0.64832363269036508</v>
      </c>
      <c r="I44" s="24">
        <f>IFERROR(E44/C44,0)</f>
        <v>2.1982779354466304E-2</v>
      </c>
      <c r="J44" s="24">
        <f>SUMIFS(数据源!$G:$G,数据源!$AA:$AA,'周维度数据 '!$A44,数据源!$B:$B,'周维度数据 '!$A$27,数据源!$V:$V,'周维度数据 '!$C$42)/SUMIFS(数据源!$E:$E,数据源!$AA:$AA,'周维度数据 '!$A44,数据源!$B:$B,'周维度数据 '!$A$27,数据源!$V:$V,'周维度数据 '!$C$42)</f>
        <v>0.48381294964028776</v>
      </c>
      <c r="K44" s="24">
        <f>SUMIFS(数据源!$I:$I,数据源!$AA:$AA,'周维度数据 '!$A44,数据源!$B:$B,'周维度数据 '!$A$27,数据源!$V:$V,'周维度数据 '!$C$42)/SUMIFS(数据源!$E:$E,数据源!$AA:$AA,'周维度数据 '!$A44,数据源!$B:$B,'周维度数据 '!$A$27,数据源!$V:$V,'周维度数据 '!$C$42)</f>
        <v>1.3153113872538333E-2</v>
      </c>
      <c r="L44" s="33">
        <f>IFERROR(G44/F44,0)</f>
        <v>129.05814249047387</v>
      </c>
      <c r="M44" s="33">
        <f>IFERROR(G44/D44,0)</f>
        <v>846.86386555868819</v>
      </c>
      <c r="N44" s="34">
        <f>SUMIFS(数据源!$X:$X,数据源!$AA:$AA,'周维度数据 '!$A44,数据源!$B:$B,'周维度数据 '!$A$27,数据源!$V:$V,'周维度数据 '!$C$42)/SUMIFS(数据源!$W:$W,数据源!$AA:$AA,'周维度数据 '!$A44,数据源!$B:$B,'周维度数据 '!$A$27,数据源!$V:$V,'周维度数据 '!$C$42)</f>
        <v>0.92588226041875321</v>
      </c>
      <c r="O44" s="32">
        <f>SUMIFS(数据源!L:L,数据源!$AA:$AA,'周维度数据 '!$A44,数据源!$B:$B,'周维度数据 '!$A$27,数据源!$V:$V,'周维度数据 '!$C$42)</f>
        <v>0</v>
      </c>
      <c r="P44" s="32">
        <f>SUMIFS(数据源!M:M,数据源!$AA:$AA,'周维度数据 '!$A44,数据源!$B:$B,'周维度数据 '!$A$27,数据源!$V:$V,'周维度数据 '!$C$42)</f>
        <v>1332593</v>
      </c>
      <c r="Q44" s="35">
        <f>IFERROR(P44/O44,0)</f>
        <v>0</v>
      </c>
      <c r="R44" s="32">
        <f>SUMIFS(数据源!N:N,数据源!$AA:$AA,'周维度数据 '!$A44,数据源!$B:$B,'周维度数据 '!$A$27,数据源!$V:$V,'周维度数据 '!$C$42)</f>
        <v>72297</v>
      </c>
      <c r="S44" s="35">
        <f>IFERROR(F44/P44,0)</f>
        <v>6.6367600610238831E-2</v>
      </c>
      <c r="T44" s="31">
        <f>SUMIFS(数据源!$O:$O,数据源!$AA:$AA,'周维度数据 '!$A44,数据源!$B:$B,'周维度数据 '!$A$27,数据源!$V:$V,'周维度数据 '!$C$42)</f>
        <v>18245</v>
      </c>
      <c r="U44" s="31">
        <f>SUMIFS(数据源!$P:$P,数据源!$AA:$AA,'周维度数据 '!$A44,数据源!$B:$B,'周维度数据 '!$A$27,数据源!$V:$V,'周维度数据 '!$C$42)</f>
        <v>0</v>
      </c>
      <c r="V44" s="32">
        <f>SUMIFS(数据源!$R:$R,数据源!$AA:$AA,'周维度数据 '!$A44,数据源!$B:$B,'周维度数据 '!$A$27,数据源!$V:$V,'周维度数据 '!$C$42)</f>
        <v>0</v>
      </c>
      <c r="W44" s="36">
        <f>IFERROR(U44/R44,0)</f>
        <v>0</v>
      </c>
      <c r="X44" s="37">
        <f>IFERROR(G44/T44,0)</f>
        <v>625.59776267470534</v>
      </c>
      <c r="Y44" s="38">
        <f>IFERROR(F44/T44,0)</f>
        <v>4.847410249383393</v>
      </c>
    </row>
    <row r="45" spans="1:25" x14ac:dyDescent="0.15">
      <c r="A45" s="5" t="str">
        <f t="shared" ref="A45:A46" si="138">A8</f>
        <v>20191129-20191205</v>
      </c>
      <c r="B45" s="5" t="s">
        <v>64</v>
      </c>
      <c r="C45" s="31">
        <f>SUMIFS(数据源!$D:$D,数据源!$AA:$AA,'周维度数据 '!$A45,数据源!$B:$B,'周维度数据 '!$A$27,数据源!$V:$V,'周维度数据 '!$C$42)</f>
        <v>35388</v>
      </c>
      <c r="D45" s="31">
        <f>SUMIFS(数据源!F:F,数据源!$AA:$AA,'周维度数据 '!$A45,数据源!$B:$B,'周维度数据 '!$A$27,数据源!$V:$V,'周维度数据 '!$C$42)</f>
        <v>25856</v>
      </c>
      <c r="E45" s="32">
        <f>SUMIFS(数据源!H:H,数据源!$AA:$AA,'周维度数据 '!$A45,数据源!$B:$B,'周维度数据 '!$A$27,数据源!$V:$V,'周维度数据 '!$C$42)</f>
        <v>786</v>
      </c>
      <c r="F45" s="32">
        <f>SUMIFS(数据源!J:J,数据源!$AA:$AA,'周维度数据 '!$A45,数据源!$B:$B,'周维度数据 '!$A$27,数据源!$V:$V,'周维度数据 '!$C$42)</f>
        <v>196487</v>
      </c>
      <c r="G45" s="32">
        <f>SUMIFS(数据源!$K:$K,数据源!$AA:$AA,'周维度数据 '!$A45,数据源!$B:$B,'周维度数据 '!$A$27,数据源!$V:$V,'周维度数据 '!$C$42)</f>
        <v>23967519.559999999</v>
      </c>
      <c r="H45" s="24">
        <f t="shared" ref="H45:H46" si="139">IFERROR(D45/C45,0)</f>
        <v>0.73064315587204698</v>
      </c>
      <c r="I45" s="24">
        <f t="shared" ref="I45:I46" si="140">IFERROR(E45/C45,0)</f>
        <v>2.2210918955578161E-2</v>
      </c>
      <c r="J45" s="24">
        <f>SUMIFS(数据源!$G:$G,数据源!$AA:$AA,'周维度数据 '!$A45,数据源!$B:$B,'周维度数据 '!$A$27,数据源!$V:$V,'周维度数据 '!$C$42)/SUMIFS(数据源!$E:$E,数据源!$AA:$AA,'周维度数据 '!$A45,数据源!$B:$B,'周维度数据 '!$A$27,数据源!$V:$V,'周维度数据 '!$C$42)</f>
        <v>0.4175659957325199</v>
      </c>
      <c r="K45" s="24">
        <f>SUMIFS(数据源!$I:$I,数据源!$AA:$AA,'周维度数据 '!$A45,数据源!$B:$B,'周维度数据 '!$A$27,数据源!$V:$V,'周维度数据 '!$C$42)/SUMIFS(数据源!$E:$E,数据源!$AA:$AA,'周维度数据 '!$A45,数据源!$B:$B,'周维度数据 '!$A$27,数据源!$V:$V,'周维度数据 '!$C$42)</f>
        <v>1.3033531301273311E-2</v>
      </c>
      <c r="L45" s="33">
        <f t="shared" ref="L45:L46" si="141">IFERROR(G45/F45,0)</f>
        <v>121.98017965565151</v>
      </c>
      <c r="M45" s="33">
        <f t="shared" ref="M45:M46" si="142">IFERROR(G45/D45,0)</f>
        <v>926.9616166460396</v>
      </c>
      <c r="N45" s="34">
        <f>SUMIFS(数据源!$X:$X,数据源!$AA:$AA,'周维度数据 '!$A45,数据源!$B:$B,'周维度数据 '!$A$27,数据源!$V:$V,'周维度数据 '!$C$42)/SUMIFS(数据源!$W:$W,数据源!$AA:$AA,'周维度数据 '!$A45,数据源!$B:$B,'周维度数据 '!$A$27,数据源!$V:$V,'周维度数据 '!$C$42)</f>
        <v>1.0476686491390299</v>
      </c>
      <c r="O45" s="32">
        <f>SUMIFS(数据源!L:L,数据源!$AA:$AA,'周维度数据 '!$A45,数据源!$B:$B,'周维度数据 '!$A$27,数据源!$V:$V,'周维度数据 '!$C$42)</f>
        <v>201064926</v>
      </c>
      <c r="P45" s="32">
        <f>SUMIFS(数据源!M:M,数据源!$AA:$AA,'周维度数据 '!$A45,数据源!$B:$B,'周维度数据 '!$A$27,数据源!$V:$V,'周维度数据 '!$C$42)</f>
        <v>5603970</v>
      </c>
      <c r="Q45" s="35">
        <f t="shared" ref="Q45:Q46" si="143">IFERROR(P45/O45,0)</f>
        <v>2.7871444868509787E-2</v>
      </c>
      <c r="R45" s="32">
        <f>SUMIFS(数据源!N:N,数据源!$AA:$AA,'周维度数据 '!$A45,数据源!$B:$B,'周维度数据 '!$A$27,数据源!$V:$V,'周维度数据 '!$C$42)</f>
        <v>188237</v>
      </c>
      <c r="S45" s="35">
        <f t="shared" ref="S45:S46" si="144">IFERROR(F45/P45,0)</f>
        <v>3.5062107755751727E-2</v>
      </c>
      <c r="T45" s="31">
        <f>SUMIFS(数据源!$O:$O,数据源!$AA:$AA,'周维度数据 '!$A45,数据源!$B:$B,'周维度数据 '!$A$27,数据源!$V:$V,'周维度数据 '!$C$42)</f>
        <v>33180</v>
      </c>
      <c r="U45" s="31">
        <f>SUMIFS(数据源!$P:$P,数据源!$AA:$AA,'周维度数据 '!$A45,数据源!$B:$B,'周维度数据 '!$A$27,数据源!$V:$V,'周维度数据 '!$C$42)</f>
        <v>77299</v>
      </c>
      <c r="V45" s="32">
        <f>SUMIFS(数据源!$R:$R,数据源!$AA:$AA,'周维度数据 '!$A45,数据源!$B:$B,'周维度数据 '!$A$27,数据源!$V:$V,'周维度数据 '!$C$42)</f>
        <v>53852840.109999999</v>
      </c>
      <c r="W45" s="36">
        <f t="shared" ref="W45:W46" si="145">IFERROR(U45/R45,0)</f>
        <v>0.41064721600960491</v>
      </c>
      <c r="X45" s="37">
        <f t="shared" ref="X45:X46" si="146">IFERROR(G45/T45,0)</f>
        <v>722.34838939119948</v>
      </c>
      <c r="Y45" s="38">
        <f t="shared" ref="Y45:Y46" si="147">IFERROR(F45/T45,0)</f>
        <v>5.9218505123568415</v>
      </c>
    </row>
    <row r="46" spans="1:25" x14ac:dyDescent="0.15">
      <c r="A46" s="5" t="str">
        <f t="shared" si="138"/>
        <v>20191206-20191212</v>
      </c>
      <c r="B46" s="5" t="s">
        <v>63</v>
      </c>
      <c r="C46" s="31">
        <f>SUMIFS(数据源!$D:$D,数据源!$AA:$AA,'周维度数据 '!$A46,数据源!$B:$B,'周维度数据 '!$A$27,数据源!$V:$V,'周维度数据 '!$C$42)</f>
        <v>34839</v>
      </c>
      <c r="D46" s="31">
        <f>SUMIFS(数据源!F:F,数据源!$AA:$AA,'周维度数据 '!$A46,数据源!$B:$B,'周维度数据 '!$A$27,数据源!$V:$V,'周维度数据 '!$C$42)</f>
        <v>25242</v>
      </c>
      <c r="E46" s="32">
        <f>SUMIFS(数据源!H:H,数据源!$AA:$AA,'周维度数据 '!$A46,数据源!$B:$B,'周维度数据 '!$A$27,数据源!$V:$V,'周维度数据 '!$C$42)</f>
        <v>647</v>
      </c>
      <c r="F46" s="32">
        <f>SUMIFS(数据源!J:J,数据源!$AA:$AA,'周维度数据 '!$A46,数据源!$B:$B,'周维度数据 '!$A$27,数据源!$V:$V,'周维度数据 '!$C$42)</f>
        <v>171294</v>
      </c>
      <c r="G46" s="32">
        <f>SUMIFS(数据源!$K:$K,数据源!$AA:$AA,'周维度数据 '!$A46,数据源!$B:$B,'周维度数据 '!$A$27,数据源!$V:$V,'周维度数据 '!$C$42)</f>
        <v>19779870.170000002</v>
      </c>
      <c r="H46" s="24">
        <f t="shared" si="139"/>
        <v>0.72453285111512955</v>
      </c>
      <c r="I46" s="24">
        <f t="shared" si="140"/>
        <v>1.8571141536783489E-2</v>
      </c>
      <c r="J46" s="24">
        <f>SUMIFS(数据源!$G:$G,数据源!$AA:$AA,'周维度数据 '!$A46,数据源!$B:$B,'周维度数据 '!$A$27,数据源!$V:$V,'周维度数据 '!$C$42)/SUMIFS(数据源!$E:$E,数据源!$AA:$AA,'周维度数据 '!$A46,数据源!$B:$B,'周维度数据 '!$A$27,数据源!$V:$V,'周维度数据 '!$C$42)</f>
        <v>0.40722727954586724</v>
      </c>
      <c r="K46" s="24">
        <f>SUMIFS(数据源!$I:$I,数据源!$AA:$AA,'周维度数据 '!$A46,数据源!$B:$B,'周维度数据 '!$A$27,数据源!$V:$V,'周维度数据 '!$C$42)/SUMIFS(数据源!$E:$E,数据源!$AA:$AA,'周维度数据 '!$A46,数据源!$B:$B,'周维度数据 '!$A$27,数据源!$V:$V,'周维度数据 '!$C$42)</f>
        <v>1.0587482926598189E-2</v>
      </c>
      <c r="L46" s="33">
        <f t="shared" si="141"/>
        <v>115.47322247130666</v>
      </c>
      <c r="M46" s="33">
        <f t="shared" si="142"/>
        <v>783.60946715791147</v>
      </c>
      <c r="N46" s="34">
        <f>SUMIFS(数据源!$X:$X,数据源!$AA:$AA,'周维度数据 '!$A46,数据源!$B:$B,'周维度数据 '!$A$27,数据源!$V:$V,'周维度数据 '!$C$42)/SUMIFS(数据源!$W:$W,数据源!$AA:$AA,'周维度数据 '!$A46,数据源!$B:$B,'周维度数据 '!$A$27,数据源!$V:$V,'周维度数据 '!$C$42)</f>
        <v>0.98914020047297335</v>
      </c>
      <c r="O46" s="32">
        <f>SUMIFS(数据源!L:L,数据源!$AA:$AA,'周维度数据 '!$A46,数据源!$B:$B,'周维度数据 '!$A$27,数据源!$V:$V,'周维度数据 '!$C$42)</f>
        <v>190047522</v>
      </c>
      <c r="P46" s="32">
        <f>SUMIFS(数据源!M:M,数据源!$AA:$AA,'周维度数据 '!$A46,数据源!$B:$B,'周维度数据 '!$A$27,数据源!$V:$V,'周维度数据 '!$C$42)</f>
        <v>5858005</v>
      </c>
      <c r="Q46" s="35">
        <f t="shared" si="143"/>
        <v>3.0823895720145197E-2</v>
      </c>
      <c r="R46" s="32">
        <f>SUMIFS(数据源!N:N,数据源!$AA:$AA,'周维度数据 '!$A46,数据源!$B:$B,'周维度数据 '!$A$27,数据源!$V:$V,'周维度数据 '!$C$42)</f>
        <v>185833</v>
      </c>
      <c r="S46" s="35">
        <f t="shared" si="144"/>
        <v>2.9241012938705242E-2</v>
      </c>
      <c r="T46" s="31">
        <f>SUMIFS(数据源!$O:$O,数据源!$AA:$AA,'周维度数据 '!$A46,数据源!$B:$B,'周维度数据 '!$A$27,数据源!$V:$V,'周维度数据 '!$C$42)</f>
        <v>31209</v>
      </c>
      <c r="U46" s="31">
        <f>SUMIFS(数据源!$P:$P,数据源!$AA:$AA,'周维度数据 '!$A46,数据源!$B:$B,'周维度数据 '!$A$27,数据源!$V:$V,'周维度数据 '!$C$42)</f>
        <v>71896</v>
      </c>
      <c r="V46" s="32">
        <f>SUMIFS(数据源!$R:$R,数据源!$AA:$AA,'周维度数据 '!$A46,数据源!$B:$B,'周维度数据 '!$A$27,数据源!$V:$V,'周维度数据 '!$C$42)</f>
        <v>45786628.039999902</v>
      </c>
      <c r="W46" s="36">
        <f t="shared" si="145"/>
        <v>0.38688499889685901</v>
      </c>
      <c r="X46" s="37">
        <f t="shared" si="146"/>
        <v>633.78737447531171</v>
      </c>
      <c r="Y46" s="38">
        <f t="shared" si="147"/>
        <v>5.4886090550802651</v>
      </c>
    </row>
    <row r="47" spans="1:25" x14ac:dyDescent="0.15">
      <c r="A47" s="11" t="s">
        <v>26</v>
      </c>
      <c r="B47" s="8"/>
      <c r="C47" s="25">
        <f>IFERROR(C46/C45-1,0)</f>
        <v>-1.5513733468972557E-2</v>
      </c>
      <c r="D47" s="25">
        <f>IFERROR(D46/D45-1,0)</f>
        <v>-2.3746905940594032E-2</v>
      </c>
      <c r="E47" s="25">
        <f t="shared" ref="E47" si="148">IFERROR(E46/E45-1,0)</f>
        <v>-0.17684478371501278</v>
      </c>
      <c r="F47" s="25">
        <f t="shared" ref="F47" si="149">IFERROR(F46/F45-1,0)</f>
        <v>-0.12821713395797174</v>
      </c>
      <c r="G47" s="25">
        <f t="shared" ref="G47" si="150">IFERROR(G46/G45-1,0)</f>
        <v>-0.1747218513587393</v>
      </c>
      <c r="H47" s="25">
        <f t="shared" ref="H47" si="151">IFERROR(H46/H45-1,0)</f>
        <v>-8.3629124666535493E-3</v>
      </c>
      <c r="I47" s="25">
        <f t="shared" ref="I47" si="152">IFERROR(I46/I45-1,0)</f>
        <v>-0.16387333752710675</v>
      </c>
      <c r="J47" s="25">
        <f t="shared" ref="J47" si="153">IFERROR(J46/J45-1,0)</f>
        <v>-2.4759478243710609E-2</v>
      </c>
      <c r="K47" s="25">
        <f t="shared" ref="K47" si="154">IFERROR(K46/K45-1,0)</f>
        <v>-0.1876734952434691</v>
      </c>
      <c r="L47" s="25">
        <f t="shared" ref="L47" si="155">IFERROR(L46/L45-1,0)</f>
        <v>-5.334438105201933E-2</v>
      </c>
      <c r="M47" s="25">
        <f t="shared" ref="M47" si="156">IFERROR(M46/M45-1,0)</f>
        <v>-0.15464734128561786</v>
      </c>
      <c r="N47" s="25">
        <f t="shared" ref="N47" si="157">IFERROR(N46/N45-1,0)</f>
        <v>-5.5865419581043074E-2</v>
      </c>
      <c r="O47" s="25">
        <f t="shared" ref="O47" si="158">IFERROR(O46/O45-1,0)</f>
        <v>-5.4795255538502063E-2</v>
      </c>
      <c r="P47" s="25">
        <f t="shared" ref="P47" si="159">IFERROR(P46/P45-1,0)</f>
        <v>4.533125623441947E-2</v>
      </c>
      <c r="Q47" s="25">
        <f t="shared" ref="Q47" si="160">IFERROR(Q46/Q45-1,0)</f>
        <v>0.1059310296098499</v>
      </c>
      <c r="R47" s="25">
        <f t="shared" ref="R47" si="161">IFERROR(R46/R45-1,0)</f>
        <v>-1.2771134261595707E-2</v>
      </c>
      <c r="S47" s="25">
        <f t="shared" ref="S47" si="162">IFERROR(S46/S45-1,0)</f>
        <v>-0.16602238683416204</v>
      </c>
      <c r="T47" s="25">
        <f t="shared" ref="T47" si="163">IFERROR(T46/T45-1,0)</f>
        <v>-5.9403254972875241E-2</v>
      </c>
      <c r="U47" s="25">
        <f t="shared" ref="U47" si="164">IFERROR(U46/U45-1,0)</f>
        <v>-6.9897411350729022E-2</v>
      </c>
      <c r="V47" s="25">
        <f t="shared" ref="V47" si="165">IFERROR(V46/V45-1,0)</f>
        <v>-0.14978248228921676</v>
      </c>
      <c r="W47" s="25">
        <f t="shared" ref="W47" si="166">IFERROR(W46/W45-1,0)</f>
        <v>-5.7865282379486849E-2</v>
      </c>
      <c r="X47" s="25">
        <f t="shared" ref="X47" si="167">IFERROR(X46/X45-1,0)</f>
        <v>-0.12260152610089936</v>
      </c>
      <c r="Y47" s="25">
        <f t="shared" ref="Y47" si="168">IFERROR(Y46/Y45-1,0)</f>
        <v>-7.3159809821702226E-2</v>
      </c>
    </row>
    <row r="48" spans="1:25" x14ac:dyDescent="0.15">
      <c r="A48" s="11" t="s">
        <v>27</v>
      </c>
      <c r="B48" s="8"/>
      <c r="C48" s="25">
        <f>IFERROR(C46/C44-1,0)</f>
        <v>0.67583818365481751</v>
      </c>
      <c r="D48" s="25">
        <f>IFERROR(D46/D44-1,0)</f>
        <v>0.87282979670574279</v>
      </c>
      <c r="E48" s="25">
        <f t="shared" ref="E48:Y48" si="169">IFERROR(E46/E44-1,0)</f>
        <v>0.41575492341356668</v>
      </c>
      <c r="F48" s="25">
        <f t="shared" si="169"/>
        <v>0.9368166348186926</v>
      </c>
      <c r="G48" s="25">
        <f t="shared" si="169"/>
        <v>0.73294341482603187</v>
      </c>
      <c r="H48" s="25">
        <f t="shared" si="169"/>
        <v>0.11754811113165364</v>
      </c>
      <c r="I48" s="25">
        <f t="shared" si="169"/>
        <v>-0.15519592689673534</v>
      </c>
      <c r="J48" s="25">
        <f t="shared" si="169"/>
        <v>-0.15829603186802155</v>
      </c>
      <c r="K48" s="25">
        <f t="shared" si="169"/>
        <v>-0.19505882567448796</v>
      </c>
      <c r="L48" s="25">
        <f t="shared" si="169"/>
        <v>-0.1052620141357602</v>
      </c>
      <c r="M48" s="25">
        <f t="shared" si="169"/>
        <v>-7.4692522580411258E-2</v>
      </c>
      <c r="N48" s="25">
        <f t="shared" si="169"/>
        <v>6.8321797228958925E-2</v>
      </c>
      <c r="O48" s="25">
        <f t="shared" si="169"/>
        <v>0</v>
      </c>
      <c r="P48" s="25">
        <f t="shared" si="169"/>
        <v>3.395944598238172</v>
      </c>
      <c r="Q48" s="25">
        <f t="shared" si="169"/>
        <v>0</v>
      </c>
      <c r="R48" s="25">
        <f t="shared" si="169"/>
        <v>1.5704109437459368</v>
      </c>
      <c r="S48" s="25">
        <f t="shared" si="169"/>
        <v>-0.55940831565644844</v>
      </c>
      <c r="T48" s="25">
        <f t="shared" si="169"/>
        <v>0.7105508358454371</v>
      </c>
      <c r="U48" s="25">
        <f t="shared" si="169"/>
        <v>0</v>
      </c>
      <c r="V48" s="25">
        <f t="shared" si="169"/>
        <v>0</v>
      </c>
      <c r="W48" s="25">
        <f t="shared" si="169"/>
        <v>0</v>
      </c>
      <c r="X48" s="25">
        <f t="shared" si="169"/>
        <v>1.3090858518406856E-2</v>
      </c>
      <c r="Y48" s="25">
        <f t="shared" si="169"/>
        <v>0.13227657093361023</v>
      </c>
    </row>
  </sheetData>
  <mergeCells count="39">
    <mergeCell ref="A41:B41"/>
    <mergeCell ref="A42:B42"/>
    <mergeCell ref="C42:Y42"/>
    <mergeCell ref="A43:B43"/>
    <mergeCell ref="A47:B47"/>
    <mergeCell ref="A48:B48"/>
    <mergeCell ref="A33:B33"/>
    <mergeCell ref="A34:B34"/>
    <mergeCell ref="A35:B35"/>
    <mergeCell ref="C35:Y35"/>
    <mergeCell ref="A36:B36"/>
    <mergeCell ref="A40:B40"/>
    <mergeCell ref="C27:N27"/>
    <mergeCell ref="O27:S27"/>
    <mergeCell ref="T27:Y27"/>
    <mergeCell ref="A28:B28"/>
    <mergeCell ref="C28:Y28"/>
    <mergeCell ref="A29:B29"/>
    <mergeCell ref="A19:B19"/>
    <mergeCell ref="A20:B20"/>
    <mergeCell ref="A24:B24"/>
    <mergeCell ref="A25:B25"/>
    <mergeCell ref="A4:B4"/>
    <mergeCell ref="A27:B27"/>
    <mergeCell ref="A5:B5"/>
    <mergeCell ref="A6:B6"/>
    <mergeCell ref="A10:B10"/>
    <mergeCell ref="A11:B11"/>
    <mergeCell ref="A12:B12"/>
    <mergeCell ref="A13:B13"/>
    <mergeCell ref="A17:B17"/>
    <mergeCell ref="A18:B18"/>
    <mergeCell ref="C19:Y19"/>
    <mergeCell ref="A1:X1"/>
    <mergeCell ref="C4:N4"/>
    <mergeCell ref="O4:S4"/>
    <mergeCell ref="T4:Y4"/>
    <mergeCell ref="C5:Y5"/>
    <mergeCell ref="C12:Y12"/>
  </mergeCells>
  <phoneticPr fontId="2" type="noConversion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区域匹配!$F$2:$F$4</xm:f>
          </x14:formula1>
          <xm:sqref>A4</xm:sqref>
        </x14:dataValidation>
        <x14:dataValidation type="list" allowBlank="1" showInputMessage="1" showErrorMessage="1">
          <x14:formula1>
            <xm:f>区域匹配!$H$2:$H$9</xm:f>
          </x14:formula1>
          <xm:sqref>A27:B27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activeCell="K19" sqref="K19"/>
    </sheetView>
  </sheetViews>
  <sheetFormatPr defaultRowHeight="16.5" x14ac:dyDescent="0.15"/>
  <cols>
    <col min="1" max="1" width="9" style="1"/>
    <col min="2" max="2" width="14.625" style="1" customWidth="1"/>
    <col min="3" max="3" width="10.5" style="1" customWidth="1"/>
    <col min="4" max="10" width="9.125" style="1" bestFit="1" customWidth="1"/>
    <col min="11" max="11" width="13.25" style="1" bestFit="1" customWidth="1"/>
    <col min="12" max="12" width="12" style="1" bestFit="1" customWidth="1"/>
    <col min="13" max="13" width="10.75" style="1" bestFit="1" customWidth="1"/>
    <col min="14" max="16" width="9.125" style="1" bestFit="1" customWidth="1"/>
    <col min="17" max="17" width="9.625" style="1" bestFit="1" customWidth="1"/>
    <col min="18" max="20" width="13.375" style="1" customWidth="1"/>
    <col min="21" max="21" width="10.75" style="1" bestFit="1" customWidth="1"/>
    <col min="22" max="22" width="9" style="1"/>
    <col min="23" max="23" width="13.25" style="1" bestFit="1" customWidth="1"/>
    <col min="24" max="24" width="14.5" style="1" bestFit="1" customWidth="1"/>
    <col min="25" max="25" width="10.875" style="1" customWidth="1"/>
    <col min="26" max="26" width="9" style="1"/>
    <col min="27" max="27" width="21" style="1" customWidth="1"/>
    <col min="28" max="16384" width="9" style="1"/>
  </cols>
  <sheetData>
    <row r="1" spans="1:27" x14ac:dyDescent="0.15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15</v>
      </c>
      <c r="M1" s="1" t="s">
        <v>16</v>
      </c>
      <c r="N1" s="1" t="s">
        <v>18</v>
      </c>
      <c r="O1" s="1" t="s">
        <v>51</v>
      </c>
      <c r="P1" s="1" t="s">
        <v>21</v>
      </c>
      <c r="Q1" s="1" t="s">
        <v>52</v>
      </c>
      <c r="R1" s="1" t="s">
        <v>22</v>
      </c>
      <c r="S1" s="1" t="s">
        <v>55</v>
      </c>
      <c r="T1" s="1" t="s">
        <v>56</v>
      </c>
      <c r="U1" s="1" t="s">
        <v>53</v>
      </c>
      <c r="V1" s="1" t="s">
        <v>54</v>
      </c>
      <c r="W1" s="15" t="s">
        <v>68</v>
      </c>
      <c r="X1" s="15" t="s">
        <v>67</v>
      </c>
      <c r="Y1" s="15" t="s">
        <v>69</v>
      </c>
      <c r="Z1" s="15" t="s">
        <v>59</v>
      </c>
      <c r="AA1" s="15" t="s">
        <v>70</v>
      </c>
    </row>
    <row r="2" spans="1:27" x14ac:dyDescent="0.15">
      <c r="A2" s="1" t="s">
        <v>30</v>
      </c>
      <c r="B2" s="1" t="s">
        <v>31</v>
      </c>
      <c r="C2" s="1">
        <v>5140</v>
      </c>
      <c r="D2" s="1">
        <v>36212</v>
      </c>
      <c r="E2" s="1">
        <v>131824</v>
      </c>
      <c r="F2" s="1">
        <v>26512</v>
      </c>
      <c r="G2" s="1">
        <v>54534</v>
      </c>
      <c r="H2" s="1">
        <v>814</v>
      </c>
      <c r="I2" s="1">
        <v>1561</v>
      </c>
      <c r="J2" s="1">
        <v>189816</v>
      </c>
      <c r="K2" s="2">
        <v>21885855.16</v>
      </c>
      <c r="L2" s="1">
        <v>230761869</v>
      </c>
      <c r="M2" s="1">
        <v>7553593</v>
      </c>
      <c r="N2" s="1">
        <v>194506</v>
      </c>
      <c r="O2" s="1">
        <v>32638</v>
      </c>
      <c r="P2" s="1">
        <v>78836</v>
      </c>
      <c r="Q2" s="1">
        <v>407849</v>
      </c>
      <c r="R2" s="2">
        <v>57244894.079999998</v>
      </c>
      <c r="S2" s="1">
        <v>20191206</v>
      </c>
      <c r="T2" s="1">
        <v>20191212</v>
      </c>
      <c r="U2" s="1">
        <v>20191213</v>
      </c>
      <c r="V2" s="1" t="s">
        <v>58</v>
      </c>
      <c r="W2" s="13">
        <f>IFERROR(D2/SUMIFS(D:D,U:U,U2,B:B,"全盘",V:V,"全部"),0)</f>
        <v>0.37791692757253181</v>
      </c>
      <c r="X2" s="13">
        <f>IFERROR(K2/SUMIFS(K:K,U:U,U2,B:B,"全盘",V:V,"全部"),0)</f>
        <v>0.3979307047495822</v>
      </c>
      <c r="Y2" s="14">
        <f>IFERROR(X2/W2,0)</f>
        <v>1.0529581389899749</v>
      </c>
      <c r="Z2" s="12" t="str">
        <f>VLOOKUP(B2,区域匹配!A:B,2,0)</f>
        <v>广深</v>
      </c>
      <c r="AA2" s="12" t="str">
        <f>S2&amp;"-"&amp;T2</f>
        <v>20191206-20191212</v>
      </c>
    </row>
    <row r="3" spans="1:27" x14ac:dyDescent="0.15">
      <c r="A3" s="1" t="s">
        <v>30</v>
      </c>
      <c r="B3" s="1" t="s">
        <v>32</v>
      </c>
      <c r="C3" s="1">
        <v>3806</v>
      </c>
      <c r="D3" s="1">
        <v>21456</v>
      </c>
      <c r="E3" s="1">
        <v>70624</v>
      </c>
      <c r="F3" s="1">
        <v>17477</v>
      </c>
      <c r="G3" s="1">
        <v>36509</v>
      </c>
      <c r="H3" s="1">
        <v>907</v>
      </c>
      <c r="I3" s="1">
        <v>1770</v>
      </c>
      <c r="J3" s="1">
        <v>164338</v>
      </c>
      <c r="K3" s="2">
        <v>10568806.7999999</v>
      </c>
      <c r="L3" s="1">
        <v>129071469</v>
      </c>
      <c r="M3" s="1">
        <v>4520093</v>
      </c>
      <c r="N3" s="1">
        <v>178624</v>
      </c>
      <c r="O3" s="1">
        <v>30070</v>
      </c>
      <c r="P3" s="1">
        <v>70461</v>
      </c>
      <c r="Q3" s="1">
        <v>302488</v>
      </c>
      <c r="R3" s="2">
        <v>20901338.279999901</v>
      </c>
      <c r="S3" s="1">
        <v>20191206</v>
      </c>
      <c r="T3" s="1">
        <v>20191212</v>
      </c>
      <c r="U3" s="1">
        <v>20191213</v>
      </c>
      <c r="V3" s="1" t="s">
        <v>58</v>
      </c>
      <c r="W3" s="13">
        <f t="shared" ref="W3:W66" si="0">IFERROR(D3/SUMIFS(D:D,U:U,U3,B:B,"全盘",V:V,"全部"),0)</f>
        <v>0.22391984971822165</v>
      </c>
      <c r="X3" s="13">
        <f t="shared" ref="X3:X66" si="1">IFERROR(K3/SUMIFS(K:K,U:U,U3,B:B,"全盘",V:V,"全部"),0)</f>
        <v>0.19216305269042716</v>
      </c>
      <c r="Y3" s="14">
        <f t="shared" ref="Y3:Y66" si="2">IFERROR(X3/W3,0)</f>
        <v>0.8581778387768797</v>
      </c>
      <c r="Z3" s="12" t="str">
        <f>VLOOKUP(B3,区域匹配!A:B,2,0)</f>
        <v>广深</v>
      </c>
      <c r="AA3" s="12" t="str">
        <f t="shared" ref="AA3:AA66" si="3">S3&amp;"-"&amp;T3</f>
        <v>20191206-20191212</v>
      </c>
    </row>
    <row r="4" spans="1:27" x14ac:dyDescent="0.15">
      <c r="A4" s="1" t="s">
        <v>30</v>
      </c>
      <c r="B4" s="1" t="s">
        <v>33</v>
      </c>
      <c r="C4" s="1">
        <v>3138</v>
      </c>
      <c r="D4" s="1">
        <v>15422</v>
      </c>
      <c r="E4" s="1">
        <v>59525</v>
      </c>
      <c r="F4" s="1">
        <v>9812</v>
      </c>
      <c r="G4" s="1">
        <v>19426</v>
      </c>
      <c r="H4" s="1">
        <v>343</v>
      </c>
      <c r="I4" s="1">
        <v>694</v>
      </c>
      <c r="J4" s="1">
        <v>68264</v>
      </c>
      <c r="K4" s="2">
        <v>11790507.7099999</v>
      </c>
      <c r="L4" s="1">
        <v>149002485</v>
      </c>
      <c r="M4" s="1">
        <v>3963299</v>
      </c>
      <c r="N4" s="1">
        <v>174120</v>
      </c>
      <c r="O4" s="1">
        <v>21475</v>
      </c>
      <c r="P4" s="1">
        <v>61413</v>
      </c>
      <c r="Q4" s="1">
        <v>177874</v>
      </c>
      <c r="R4" s="2">
        <v>37292853.890000001</v>
      </c>
      <c r="S4" s="1">
        <v>20191206</v>
      </c>
      <c r="T4" s="1">
        <v>20191212</v>
      </c>
      <c r="U4" s="1">
        <v>20191213</v>
      </c>
      <c r="V4" s="1" t="s">
        <v>58</v>
      </c>
      <c r="W4" s="13">
        <f t="shared" si="0"/>
        <v>0.1609476101022751</v>
      </c>
      <c r="X4" s="13">
        <f t="shared" si="1"/>
        <v>0.21437613509252718</v>
      </c>
      <c r="Y4" s="14">
        <f t="shared" si="2"/>
        <v>1.3319622140167264</v>
      </c>
      <c r="Z4" s="12" t="str">
        <f>VLOOKUP(B4,区域匹配!A:B,2,0)</f>
        <v>杭濮</v>
      </c>
      <c r="AA4" s="12" t="str">
        <f t="shared" si="3"/>
        <v>20191206-20191212</v>
      </c>
    </row>
    <row r="5" spans="1:27" x14ac:dyDescent="0.15">
      <c r="A5" s="1" t="s">
        <v>30</v>
      </c>
      <c r="B5" s="1" t="s">
        <v>34</v>
      </c>
      <c r="C5" s="1">
        <v>1188</v>
      </c>
      <c r="D5" s="1">
        <v>7988</v>
      </c>
      <c r="E5" s="1">
        <v>25556</v>
      </c>
      <c r="F5" s="1">
        <v>6653</v>
      </c>
      <c r="G5" s="1">
        <v>16377</v>
      </c>
      <c r="H5" s="1">
        <v>427</v>
      </c>
      <c r="I5" s="1">
        <v>1119</v>
      </c>
      <c r="J5" s="1">
        <v>92967</v>
      </c>
      <c r="K5" s="2">
        <v>4356889.8699999899</v>
      </c>
      <c r="L5" s="1">
        <v>60014652</v>
      </c>
      <c r="M5" s="1">
        <v>1839561</v>
      </c>
      <c r="N5" s="1">
        <v>144389</v>
      </c>
      <c r="O5" s="1">
        <v>23839</v>
      </c>
      <c r="P5" s="1">
        <v>53030</v>
      </c>
      <c r="Q5" s="1">
        <v>141634</v>
      </c>
      <c r="R5" s="2">
        <v>9556685.8900000006</v>
      </c>
      <c r="S5" s="1">
        <v>20191206</v>
      </c>
      <c r="T5" s="1">
        <v>20191212</v>
      </c>
      <c r="U5" s="1">
        <v>20191213</v>
      </c>
      <c r="V5" s="1" t="s">
        <v>58</v>
      </c>
      <c r="W5" s="13">
        <f t="shared" si="0"/>
        <v>8.3364642037152992E-2</v>
      </c>
      <c r="X5" s="13">
        <f t="shared" si="1"/>
        <v>7.9217386929166328E-2</v>
      </c>
      <c r="Y5" s="14">
        <f t="shared" si="2"/>
        <v>0.95025162938817198</v>
      </c>
      <c r="Z5" s="12" t="str">
        <f>VLOOKUP(B5,区域匹配!A:B,2,0)</f>
        <v>杭濮</v>
      </c>
      <c r="AA5" s="12" t="str">
        <f t="shared" si="3"/>
        <v>20191206-20191212</v>
      </c>
    </row>
    <row r="6" spans="1:27" x14ac:dyDescent="0.15">
      <c r="A6" s="1" t="s">
        <v>30</v>
      </c>
      <c r="B6" s="1" t="s">
        <v>35</v>
      </c>
      <c r="C6" s="1">
        <v>1547</v>
      </c>
      <c r="D6" s="1">
        <v>4631</v>
      </c>
      <c r="E6" s="1">
        <v>11047</v>
      </c>
      <c r="F6" s="1">
        <v>2266</v>
      </c>
      <c r="G6" s="1">
        <v>3114</v>
      </c>
      <c r="H6" s="1">
        <v>22</v>
      </c>
      <c r="I6" s="1">
        <v>23</v>
      </c>
      <c r="J6" s="1">
        <v>5704</v>
      </c>
      <c r="K6" s="2">
        <v>1347037.9499999899</v>
      </c>
      <c r="L6" s="1">
        <v>22255733</v>
      </c>
      <c r="M6" s="1">
        <v>484857</v>
      </c>
      <c r="N6" s="1">
        <v>62873</v>
      </c>
      <c r="O6" s="1">
        <v>2372</v>
      </c>
      <c r="P6" s="1">
        <v>9558</v>
      </c>
      <c r="Q6" s="1">
        <v>18894</v>
      </c>
      <c r="R6" s="2">
        <v>5419143.4199999897</v>
      </c>
      <c r="S6" s="1">
        <v>20191206</v>
      </c>
      <c r="T6" s="1">
        <v>20191212</v>
      </c>
      <c r="U6" s="1">
        <v>20191213</v>
      </c>
      <c r="V6" s="1" t="s">
        <v>58</v>
      </c>
      <c r="W6" s="13">
        <f t="shared" si="0"/>
        <v>4.8330202462951367E-2</v>
      </c>
      <c r="X6" s="13">
        <f t="shared" si="1"/>
        <v>2.4491972410911656E-2</v>
      </c>
      <c r="Y6" s="14">
        <f t="shared" si="2"/>
        <v>0.50676329009146082</v>
      </c>
      <c r="Z6" s="12" t="str">
        <f>VLOOKUP(B6,区域匹配!A:B,2,0)</f>
        <v>广深</v>
      </c>
      <c r="AA6" s="12" t="str">
        <f t="shared" si="3"/>
        <v>20191206-20191212</v>
      </c>
    </row>
    <row r="7" spans="1:27" x14ac:dyDescent="0.15">
      <c r="A7" s="1" t="s">
        <v>30</v>
      </c>
      <c r="B7" s="1" t="s">
        <v>36</v>
      </c>
      <c r="C7" s="1">
        <v>24</v>
      </c>
      <c r="D7" s="1">
        <v>113</v>
      </c>
      <c r="E7" s="1">
        <v>229</v>
      </c>
      <c r="F7" s="1">
        <v>41</v>
      </c>
      <c r="G7" s="1">
        <v>49</v>
      </c>
      <c r="H7" s="1">
        <v>0</v>
      </c>
      <c r="I7" s="1">
        <v>0</v>
      </c>
      <c r="J7" s="1">
        <v>59</v>
      </c>
      <c r="K7" s="2">
        <v>9214.6299999999901</v>
      </c>
      <c r="L7" s="1">
        <v>124753</v>
      </c>
      <c r="M7" s="1">
        <v>1709</v>
      </c>
      <c r="N7" s="1">
        <v>1269</v>
      </c>
      <c r="O7" s="1">
        <v>45</v>
      </c>
      <c r="P7" s="1">
        <v>86</v>
      </c>
      <c r="Q7" s="1">
        <v>44</v>
      </c>
      <c r="R7" s="2">
        <v>3471.44</v>
      </c>
      <c r="S7" s="1">
        <v>20191206</v>
      </c>
      <c r="T7" s="1">
        <v>20191212</v>
      </c>
      <c r="U7" s="1">
        <v>20191213</v>
      </c>
      <c r="V7" s="1" t="s">
        <v>58</v>
      </c>
      <c r="W7" s="13">
        <f t="shared" si="0"/>
        <v>1.179294510540597E-3</v>
      </c>
      <c r="X7" s="13">
        <f t="shared" si="1"/>
        <v>1.675412810283187E-4</v>
      </c>
      <c r="Y7" s="14">
        <f t="shared" si="2"/>
        <v>0.14206907564719909</v>
      </c>
      <c r="Z7" s="12" t="str">
        <f>VLOOKUP(B7,区域匹配!A:B,2,0)</f>
        <v>广深</v>
      </c>
      <c r="AA7" s="12" t="str">
        <f t="shared" si="3"/>
        <v>20191206-20191212</v>
      </c>
    </row>
    <row r="8" spans="1:27" x14ac:dyDescent="0.15">
      <c r="A8" s="1" t="s">
        <v>30</v>
      </c>
      <c r="B8" s="1" t="s">
        <v>37</v>
      </c>
      <c r="C8" s="1">
        <v>1186</v>
      </c>
      <c r="D8" s="1">
        <v>5759</v>
      </c>
      <c r="E8" s="1">
        <v>17894</v>
      </c>
      <c r="F8" s="1">
        <v>3398</v>
      </c>
      <c r="G8" s="1">
        <v>5856</v>
      </c>
      <c r="H8" s="1">
        <v>114</v>
      </c>
      <c r="I8" s="1">
        <v>172</v>
      </c>
      <c r="J8" s="1">
        <v>18270</v>
      </c>
      <c r="K8" s="2">
        <v>4146960</v>
      </c>
      <c r="L8" s="1">
        <v>44759578</v>
      </c>
      <c r="M8" s="1">
        <v>1352971</v>
      </c>
      <c r="N8" s="1">
        <v>113157</v>
      </c>
      <c r="O8" s="1">
        <v>6739</v>
      </c>
      <c r="P8" s="1">
        <v>26170</v>
      </c>
      <c r="Q8" s="1">
        <v>56630</v>
      </c>
      <c r="R8" s="2">
        <v>17279232.779999901</v>
      </c>
      <c r="S8" s="1">
        <v>20191206</v>
      </c>
      <c r="T8" s="1">
        <v>20191212</v>
      </c>
      <c r="U8" s="1">
        <v>20191213</v>
      </c>
      <c r="V8" s="1" t="s">
        <v>58</v>
      </c>
      <c r="W8" s="13">
        <f t="shared" si="0"/>
        <v>6.0102275099144231E-2</v>
      </c>
      <c r="X8" s="13">
        <f t="shared" si="1"/>
        <v>7.540042202163269E-2</v>
      </c>
      <c r="Y8" s="14">
        <f t="shared" si="2"/>
        <v>1.2545352384290405</v>
      </c>
      <c r="Z8" s="12" t="str">
        <f>VLOOKUP(B8,区域匹配!A:B,2,0)</f>
        <v>杭濮</v>
      </c>
      <c r="AA8" s="12" t="str">
        <f t="shared" si="3"/>
        <v>20191206-20191212</v>
      </c>
    </row>
    <row r="9" spans="1:27" x14ac:dyDescent="0.15">
      <c r="A9" s="1" t="s">
        <v>30</v>
      </c>
      <c r="B9" s="1" t="s">
        <v>38</v>
      </c>
      <c r="C9" s="1">
        <v>529</v>
      </c>
      <c r="D9" s="1">
        <v>4239</v>
      </c>
      <c r="E9" s="1">
        <v>11079</v>
      </c>
      <c r="F9" s="1">
        <v>3270</v>
      </c>
      <c r="G9" s="1">
        <v>5899</v>
      </c>
      <c r="H9" s="1">
        <v>56</v>
      </c>
      <c r="I9" s="1">
        <v>93</v>
      </c>
      <c r="J9" s="1">
        <v>15140</v>
      </c>
      <c r="K9" s="2">
        <v>893889.53999999794</v>
      </c>
      <c r="L9" s="1">
        <v>20529149</v>
      </c>
      <c r="M9" s="1">
        <v>483288</v>
      </c>
      <c r="N9" s="1">
        <v>75196</v>
      </c>
      <c r="O9" s="1">
        <v>6682</v>
      </c>
      <c r="P9" s="1">
        <v>17039</v>
      </c>
      <c r="Q9" s="1">
        <v>26031</v>
      </c>
      <c r="R9" s="2">
        <v>1728097.27</v>
      </c>
      <c r="S9" s="1">
        <v>20191206</v>
      </c>
      <c r="T9" s="1">
        <v>20191212</v>
      </c>
      <c r="U9" s="1">
        <v>20191213</v>
      </c>
      <c r="V9" s="1" t="s">
        <v>58</v>
      </c>
      <c r="W9" s="13">
        <f t="shared" si="0"/>
        <v>4.4239198497182219E-2</v>
      </c>
      <c r="X9" s="13">
        <f t="shared" si="1"/>
        <v>1.625278482472051E-2</v>
      </c>
      <c r="Y9" s="14">
        <f t="shared" si="2"/>
        <v>0.36738425145192716</v>
      </c>
      <c r="Z9" s="12" t="str">
        <f>VLOOKUP(B9,区域匹配!A:B,2,0)</f>
        <v>广深</v>
      </c>
      <c r="AA9" s="12" t="str">
        <f t="shared" si="3"/>
        <v>20191206-20191212</v>
      </c>
    </row>
    <row r="10" spans="1:27" x14ac:dyDescent="0.15">
      <c r="A10" s="1" t="s">
        <v>30</v>
      </c>
      <c r="B10" s="1" t="s">
        <v>39</v>
      </c>
      <c r="C10" s="1">
        <v>16558</v>
      </c>
      <c r="D10" s="1">
        <v>95820</v>
      </c>
      <c r="E10" s="1">
        <v>327778</v>
      </c>
      <c r="F10" s="1">
        <v>69429</v>
      </c>
      <c r="G10" s="1">
        <v>141764</v>
      </c>
      <c r="H10" s="1">
        <v>2683</v>
      </c>
      <c r="I10" s="1">
        <v>5432</v>
      </c>
      <c r="J10" s="1">
        <v>554558</v>
      </c>
      <c r="K10" s="2">
        <v>54999161.659999996</v>
      </c>
      <c r="L10" s="1">
        <v>656519688</v>
      </c>
      <c r="M10" s="1">
        <v>20199371</v>
      </c>
      <c r="N10" s="1">
        <v>235540</v>
      </c>
      <c r="O10" s="1">
        <v>61572</v>
      </c>
      <c r="P10" s="1">
        <v>126720</v>
      </c>
      <c r="Q10" s="1">
        <v>1131444</v>
      </c>
      <c r="R10" s="2">
        <v>149425717.049999</v>
      </c>
      <c r="S10" s="1">
        <v>20191206</v>
      </c>
      <c r="T10" s="1">
        <v>20191212</v>
      </c>
      <c r="U10" s="1">
        <v>20191213</v>
      </c>
      <c r="V10" s="1" t="s">
        <v>58</v>
      </c>
      <c r="W10" s="13">
        <f t="shared" si="0"/>
        <v>1</v>
      </c>
      <c r="X10" s="13">
        <f t="shared" si="1"/>
        <v>1</v>
      </c>
      <c r="Y10" s="14">
        <f t="shared" si="2"/>
        <v>1</v>
      </c>
      <c r="Z10" s="12" t="str">
        <f>VLOOKUP(B10,区域匹配!A:B,2,0)</f>
        <v>全盘</v>
      </c>
      <c r="AA10" s="12" t="str">
        <f t="shared" si="3"/>
        <v>20191206-20191212</v>
      </c>
    </row>
    <row r="11" spans="1:27" x14ac:dyDescent="0.15">
      <c r="A11" s="1" t="s">
        <v>30</v>
      </c>
      <c r="B11" s="1" t="s">
        <v>31</v>
      </c>
      <c r="C11" s="1">
        <v>3772</v>
      </c>
      <c r="D11" s="1">
        <v>22557</v>
      </c>
      <c r="E11" s="1">
        <v>58826</v>
      </c>
      <c r="F11" s="1">
        <v>14427</v>
      </c>
      <c r="G11" s="1">
        <v>28469</v>
      </c>
      <c r="H11" s="1">
        <v>517</v>
      </c>
      <c r="I11" s="1">
        <v>805</v>
      </c>
      <c r="J11" s="1">
        <v>96486</v>
      </c>
      <c r="K11" s="2">
        <v>12399838.16</v>
      </c>
      <c r="M11" s="1">
        <v>1663147</v>
      </c>
      <c r="N11" s="1">
        <v>74811</v>
      </c>
      <c r="O11" s="1">
        <v>18956</v>
      </c>
      <c r="R11" s="2"/>
      <c r="S11" s="1">
        <v>20181206</v>
      </c>
      <c r="T11" s="1">
        <v>20181212</v>
      </c>
      <c r="U11" s="1">
        <v>20181213</v>
      </c>
      <c r="V11" s="1" t="s">
        <v>58</v>
      </c>
      <c r="W11" s="13">
        <f t="shared" si="0"/>
        <v>0.33289060078806393</v>
      </c>
      <c r="X11" s="13">
        <f t="shared" si="1"/>
        <v>0.30859331813772956</v>
      </c>
      <c r="Y11" s="14">
        <f t="shared" si="2"/>
        <v>0.92701120850869767</v>
      </c>
      <c r="Z11" s="12" t="str">
        <f>VLOOKUP(B11,区域匹配!A:B,2,0)</f>
        <v>广深</v>
      </c>
      <c r="AA11" s="12" t="str">
        <f t="shared" si="3"/>
        <v>20181206-20181212</v>
      </c>
    </row>
    <row r="12" spans="1:27" x14ac:dyDescent="0.15">
      <c r="A12" s="1" t="s">
        <v>30</v>
      </c>
      <c r="B12" s="1" t="s">
        <v>32</v>
      </c>
      <c r="C12" s="1">
        <v>2527</v>
      </c>
      <c r="D12" s="1">
        <v>11180</v>
      </c>
      <c r="E12" s="1">
        <v>30347</v>
      </c>
      <c r="F12" s="1">
        <v>8288</v>
      </c>
      <c r="G12" s="1">
        <v>17966</v>
      </c>
      <c r="H12" s="1">
        <v>410</v>
      </c>
      <c r="I12" s="1">
        <v>900</v>
      </c>
      <c r="J12" s="1">
        <v>81147</v>
      </c>
      <c r="K12" s="1">
        <v>6129935.6299999999</v>
      </c>
      <c r="M12" s="1">
        <v>791779</v>
      </c>
      <c r="N12" s="1">
        <v>62144</v>
      </c>
      <c r="O12" s="1">
        <v>17276</v>
      </c>
      <c r="R12" s="2"/>
      <c r="S12" s="1">
        <v>20181206</v>
      </c>
      <c r="T12" s="1">
        <v>20181212</v>
      </c>
      <c r="U12" s="1">
        <v>20181213</v>
      </c>
      <c r="V12" s="1" t="s">
        <v>58</v>
      </c>
      <c r="W12" s="13">
        <f t="shared" si="0"/>
        <v>0.16499166187039743</v>
      </c>
      <c r="X12" s="13">
        <f t="shared" si="1"/>
        <v>0.15255498915579344</v>
      </c>
      <c r="Y12" s="14">
        <f t="shared" si="2"/>
        <v>0.92462241683235413</v>
      </c>
      <c r="Z12" s="12" t="str">
        <f>VLOOKUP(B12,区域匹配!A:B,2,0)</f>
        <v>广深</v>
      </c>
      <c r="AA12" s="12" t="str">
        <f t="shared" si="3"/>
        <v>20181206-20181212</v>
      </c>
    </row>
    <row r="13" spans="1:27" x14ac:dyDescent="0.15">
      <c r="A13" s="1" t="s">
        <v>30</v>
      </c>
      <c r="B13" s="1" t="s">
        <v>33</v>
      </c>
      <c r="C13" s="1">
        <v>2744</v>
      </c>
      <c r="D13" s="1">
        <v>13818</v>
      </c>
      <c r="E13" s="1">
        <v>42960</v>
      </c>
      <c r="F13" s="1">
        <v>8665</v>
      </c>
      <c r="G13" s="1">
        <v>19288</v>
      </c>
      <c r="H13" s="1">
        <v>352</v>
      </c>
      <c r="I13" s="1">
        <v>770</v>
      </c>
      <c r="J13" s="1">
        <v>75899</v>
      </c>
      <c r="K13" s="1">
        <v>12964549.970000001</v>
      </c>
      <c r="M13" s="1">
        <v>1453460</v>
      </c>
      <c r="N13" s="1">
        <v>72372</v>
      </c>
      <c r="O13" s="1">
        <v>20575</v>
      </c>
      <c r="R13" s="2"/>
      <c r="S13" s="1">
        <v>20181206</v>
      </c>
      <c r="T13" s="1">
        <v>20181212</v>
      </c>
      <c r="U13" s="1">
        <v>20181213</v>
      </c>
      <c r="V13" s="1" t="s">
        <v>58</v>
      </c>
      <c r="W13" s="13">
        <f t="shared" si="0"/>
        <v>0.20392261035108691</v>
      </c>
      <c r="X13" s="13">
        <f t="shared" si="1"/>
        <v>0.3226472347284815</v>
      </c>
      <c r="Y13" s="14">
        <f t="shared" si="2"/>
        <v>1.5822043184568415</v>
      </c>
      <c r="Z13" s="12" t="str">
        <f>VLOOKUP(B13,区域匹配!A:B,2,0)</f>
        <v>杭濮</v>
      </c>
      <c r="AA13" s="12" t="str">
        <f t="shared" si="3"/>
        <v>20181206-20181212</v>
      </c>
    </row>
    <row r="14" spans="1:27" x14ac:dyDescent="0.15">
      <c r="A14" s="1" t="s">
        <v>30</v>
      </c>
      <c r="B14" s="1" t="s">
        <v>34</v>
      </c>
      <c r="C14" s="1">
        <v>1054</v>
      </c>
      <c r="D14" s="1">
        <v>4277</v>
      </c>
      <c r="E14" s="1">
        <v>15120</v>
      </c>
      <c r="F14" s="1">
        <v>3719</v>
      </c>
      <c r="G14" s="1">
        <v>11078</v>
      </c>
      <c r="H14" s="1">
        <v>459</v>
      </c>
      <c r="I14" s="1">
        <v>1258</v>
      </c>
      <c r="J14" s="1">
        <v>93698</v>
      </c>
      <c r="K14" s="1">
        <v>3148820.0899999901</v>
      </c>
      <c r="M14" s="1">
        <v>440437</v>
      </c>
      <c r="N14" s="1">
        <v>49047</v>
      </c>
      <c r="O14" s="1">
        <v>19248</v>
      </c>
      <c r="R14" s="2"/>
      <c r="S14" s="1">
        <v>20181206</v>
      </c>
      <c r="T14" s="1">
        <v>20181212</v>
      </c>
      <c r="U14" s="1">
        <v>20181213</v>
      </c>
      <c r="V14" s="1" t="s">
        <v>58</v>
      </c>
      <c r="W14" s="13">
        <f t="shared" si="0"/>
        <v>6.3118903203907853E-2</v>
      </c>
      <c r="X14" s="13">
        <f t="shared" si="1"/>
        <v>7.8364316312322033E-2</v>
      </c>
      <c r="Y14" s="14">
        <f t="shared" si="2"/>
        <v>1.2415348229224348</v>
      </c>
      <c r="Z14" s="12" t="str">
        <f>VLOOKUP(B14,区域匹配!A:B,2,0)</f>
        <v>杭濮</v>
      </c>
      <c r="AA14" s="12" t="str">
        <f t="shared" si="3"/>
        <v>20181206-20181212</v>
      </c>
    </row>
    <row r="15" spans="1:27" x14ac:dyDescent="0.15">
      <c r="A15" s="1" t="s">
        <v>30</v>
      </c>
      <c r="B15" s="1" t="s">
        <v>35</v>
      </c>
      <c r="C15" s="1">
        <v>1048</v>
      </c>
      <c r="D15" s="1">
        <v>3822</v>
      </c>
      <c r="E15" s="1">
        <v>10015</v>
      </c>
      <c r="F15" s="1">
        <v>1230</v>
      </c>
      <c r="G15" s="1">
        <v>1689</v>
      </c>
      <c r="H15" s="1">
        <v>4</v>
      </c>
      <c r="I15" s="1">
        <v>4</v>
      </c>
      <c r="J15" s="1">
        <v>2816</v>
      </c>
      <c r="K15" s="1">
        <v>543247.52</v>
      </c>
      <c r="M15" s="1">
        <v>90152</v>
      </c>
      <c r="N15" s="1">
        <v>18355</v>
      </c>
      <c r="O15" s="1">
        <v>1355</v>
      </c>
      <c r="R15" s="2"/>
      <c r="S15" s="1">
        <v>20181206</v>
      </c>
      <c r="T15" s="1">
        <v>20181212</v>
      </c>
      <c r="U15" s="1">
        <v>20181213</v>
      </c>
      <c r="V15" s="1" t="s">
        <v>58</v>
      </c>
      <c r="W15" s="13">
        <f t="shared" si="0"/>
        <v>5.6404126267321913E-2</v>
      </c>
      <c r="X15" s="13">
        <f t="shared" si="1"/>
        <v>1.3519737322675879E-2</v>
      </c>
      <c r="Y15" s="14">
        <f t="shared" si="2"/>
        <v>0.23969411845155422</v>
      </c>
      <c r="Z15" s="12" t="str">
        <f>VLOOKUP(B15,区域匹配!A:B,2,0)</f>
        <v>广深</v>
      </c>
      <c r="AA15" s="12" t="str">
        <f t="shared" si="3"/>
        <v>20181206-20181212</v>
      </c>
    </row>
    <row r="16" spans="1:27" x14ac:dyDescent="0.15">
      <c r="A16" s="1" t="s">
        <v>30</v>
      </c>
      <c r="B16" s="1" t="s">
        <v>37</v>
      </c>
      <c r="C16" s="1">
        <v>950</v>
      </c>
      <c r="D16" s="1">
        <v>6123</v>
      </c>
      <c r="E16" s="1">
        <v>23751</v>
      </c>
      <c r="F16" s="1">
        <v>3605</v>
      </c>
      <c r="G16" s="1">
        <v>7499</v>
      </c>
      <c r="H16" s="1">
        <v>92</v>
      </c>
      <c r="I16" s="1">
        <v>153</v>
      </c>
      <c r="J16" s="1">
        <v>22062</v>
      </c>
      <c r="K16" s="1">
        <v>3701233.51</v>
      </c>
      <c r="M16" s="1">
        <v>499388</v>
      </c>
      <c r="N16" s="1">
        <v>48956</v>
      </c>
      <c r="O16" s="1">
        <v>7990</v>
      </c>
      <c r="R16" s="2"/>
      <c r="S16" s="1">
        <v>20181206</v>
      </c>
      <c r="T16" s="1">
        <v>20181212</v>
      </c>
      <c r="U16" s="1">
        <v>20181213</v>
      </c>
      <c r="V16" s="1" t="s">
        <v>58</v>
      </c>
      <c r="W16" s="13">
        <f t="shared" si="0"/>
        <v>9.0361712489485102E-2</v>
      </c>
      <c r="X16" s="13">
        <f t="shared" si="1"/>
        <v>9.2112164313397402E-2</v>
      </c>
      <c r="Y16" s="14">
        <f t="shared" si="2"/>
        <v>1.0193716096750158</v>
      </c>
      <c r="Z16" s="12" t="str">
        <f>VLOOKUP(B16,区域匹配!A:B,2,0)</f>
        <v>杭濮</v>
      </c>
      <c r="AA16" s="12" t="str">
        <f t="shared" si="3"/>
        <v>20181206-20181212</v>
      </c>
    </row>
    <row r="17" spans="1:27" x14ac:dyDescent="0.15">
      <c r="A17" s="1" t="s">
        <v>30</v>
      </c>
      <c r="B17" s="1" t="s">
        <v>38</v>
      </c>
      <c r="C17" s="1">
        <v>729</v>
      </c>
      <c r="D17" s="1">
        <v>5984</v>
      </c>
      <c r="E17" s="1">
        <v>18673</v>
      </c>
      <c r="F17" s="1">
        <v>3810</v>
      </c>
      <c r="G17" s="1">
        <v>7902</v>
      </c>
      <c r="H17" s="1">
        <v>113</v>
      </c>
      <c r="I17" s="1">
        <v>211</v>
      </c>
      <c r="J17" s="1">
        <v>25566</v>
      </c>
      <c r="K17" s="1">
        <v>1294185.3899999899</v>
      </c>
      <c r="M17" s="1">
        <v>284337</v>
      </c>
      <c r="N17" s="1">
        <v>42044</v>
      </c>
      <c r="O17" s="1">
        <v>9871</v>
      </c>
      <c r="R17" s="2"/>
      <c r="S17" s="1">
        <v>20181206</v>
      </c>
      <c r="T17" s="1">
        <v>20181212</v>
      </c>
      <c r="U17" s="1">
        <v>20181213</v>
      </c>
      <c r="V17" s="1" t="s">
        <v>58</v>
      </c>
      <c r="W17" s="13">
        <f t="shared" si="0"/>
        <v>8.8310385029736871E-2</v>
      </c>
      <c r="X17" s="13">
        <f t="shared" si="1"/>
        <v>3.2208240029599586E-2</v>
      </c>
      <c r="Y17" s="14">
        <f t="shared" si="2"/>
        <v>0.36471633566940131</v>
      </c>
      <c r="Z17" s="12" t="str">
        <f>VLOOKUP(B17,区域匹配!A:B,2,0)</f>
        <v>广深</v>
      </c>
      <c r="AA17" s="12" t="str">
        <f t="shared" si="3"/>
        <v>20181206-20181212</v>
      </c>
    </row>
    <row r="18" spans="1:27" x14ac:dyDescent="0.15">
      <c r="A18" s="1" t="s">
        <v>30</v>
      </c>
      <c r="B18" s="1" t="s">
        <v>39</v>
      </c>
      <c r="C18" s="1">
        <v>12824</v>
      </c>
      <c r="D18" s="1">
        <v>67761</v>
      </c>
      <c r="E18" s="1">
        <v>199692</v>
      </c>
      <c r="F18" s="1">
        <v>43744</v>
      </c>
      <c r="G18" s="1">
        <v>93891</v>
      </c>
      <c r="H18" s="1">
        <v>1947</v>
      </c>
      <c r="I18" s="1">
        <v>4101</v>
      </c>
      <c r="J18" s="1">
        <v>397674</v>
      </c>
      <c r="K18" s="1">
        <v>40181810.270000003</v>
      </c>
      <c r="M18" s="1">
        <v>5222700</v>
      </c>
      <c r="N18" s="1">
        <v>94143</v>
      </c>
      <c r="O18" s="1">
        <v>40646</v>
      </c>
      <c r="R18" s="2"/>
      <c r="S18" s="1">
        <v>20181206</v>
      </c>
      <c r="T18" s="1">
        <v>20181212</v>
      </c>
      <c r="U18" s="1">
        <v>20181213</v>
      </c>
      <c r="V18" s="1" t="s">
        <v>58</v>
      </c>
      <c r="W18" s="13">
        <f t="shared" si="0"/>
        <v>1</v>
      </c>
      <c r="X18" s="13">
        <f t="shared" si="1"/>
        <v>1</v>
      </c>
      <c r="Y18" s="14">
        <f t="shared" si="2"/>
        <v>1</v>
      </c>
      <c r="Z18" s="12" t="str">
        <f>VLOOKUP(B18,区域匹配!A:B,2,0)</f>
        <v>全盘</v>
      </c>
      <c r="AA18" s="12" t="str">
        <f t="shared" si="3"/>
        <v>20181206-20181212</v>
      </c>
    </row>
    <row r="19" spans="1:27" x14ac:dyDescent="0.15">
      <c r="A19" s="1" t="s">
        <v>30</v>
      </c>
      <c r="B19" s="1" t="s">
        <v>31</v>
      </c>
      <c r="C19" s="1">
        <v>5326</v>
      </c>
      <c r="D19" s="1">
        <v>36640</v>
      </c>
      <c r="E19" s="1">
        <v>135183</v>
      </c>
      <c r="F19" s="1">
        <v>27065</v>
      </c>
      <c r="G19" s="1">
        <v>57318</v>
      </c>
      <c r="H19" s="1">
        <v>932</v>
      </c>
      <c r="I19" s="1">
        <v>1887</v>
      </c>
      <c r="J19" s="1">
        <v>213942</v>
      </c>
      <c r="K19" s="2">
        <v>26380864.550000001</v>
      </c>
      <c r="L19" s="1">
        <v>251210475</v>
      </c>
      <c r="M19" s="1">
        <v>7219278</v>
      </c>
      <c r="N19" s="1">
        <v>197317</v>
      </c>
      <c r="O19" s="1">
        <v>34396</v>
      </c>
      <c r="P19" s="1">
        <v>83810</v>
      </c>
      <c r="Q19" s="1">
        <v>446767</v>
      </c>
      <c r="R19" s="2">
        <v>67958500.319999993</v>
      </c>
      <c r="S19" s="1">
        <v>20191129</v>
      </c>
      <c r="T19" s="1">
        <v>20191205</v>
      </c>
      <c r="U19" s="1">
        <v>20191206</v>
      </c>
      <c r="V19" s="1" t="s">
        <v>57</v>
      </c>
      <c r="W19" s="13">
        <f t="shared" si="0"/>
        <v>0.37692370998271746</v>
      </c>
      <c r="X19" s="13">
        <f t="shared" si="1"/>
        <v>0.41980140954060363</v>
      </c>
      <c r="Y19" s="14">
        <f t="shared" si="2"/>
        <v>1.113756971032287</v>
      </c>
      <c r="Z19" s="12" t="str">
        <f>VLOOKUP(B19,区域匹配!A:B,2,0)</f>
        <v>广深</v>
      </c>
      <c r="AA19" s="12" t="str">
        <f t="shared" si="3"/>
        <v>20191129-20191205</v>
      </c>
    </row>
    <row r="20" spans="1:27" x14ac:dyDescent="0.15">
      <c r="A20" s="1" t="s">
        <v>30</v>
      </c>
      <c r="B20" s="1" t="s">
        <v>32</v>
      </c>
      <c r="C20" s="1">
        <v>3227</v>
      </c>
      <c r="D20" s="1">
        <v>22845</v>
      </c>
      <c r="E20" s="1">
        <v>72160</v>
      </c>
      <c r="F20" s="1">
        <v>17370</v>
      </c>
      <c r="G20" s="1">
        <v>37112</v>
      </c>
      <c r="H20" s="1">
        <v>882</v>
      </c>
      <c r="I20" s="1">
        <v>1905</v>
      </c>
      <c r="J20" s="1">
        <v>177387</v>
      </c>
      <c r="K20" s="2">
        <v>11926237.8199999</v>
      </c>
      <c r="L20" s="1">
        <v>123845563</v>
      </c>
      <c r="M20" s="1">
        <v>3800777</v>
      </c>
      <c r="N20" s="1">
        <v>176488</v>
      </c>
      <c r="O20" s="1">
        <v>30959</v>
      </c>
      <c r="P20" s="1">
        <v>71473</v>
      </c>
      <c r="Q20" s="1">
        <v>294011</v>
      </c>
      <c r="R20" s="2">
        <v>21726829.969999898</v>
      </c>
      <c r="S20" s="1">
        <v>20191129</v>
      </c>
      <c r="T20" s="1">
        <v>20191205</v>
      </c>
      <c r="U20" s="1">
        <v>20191206</v>
      </c>
      <c r="V20" s="1" t="s">
        <v>57</v>
      </c>
      <c r="W20" s="13">
        <f t="shared" si="0"/>
        <v>0.235011521685458</v>
      </c>
      <c r="X20" s="13">
        <f t="shared" si="1"/>
        <v>0.18978344844852379</v>
      </c>
      <c r="Y20" s="14">
        <f t="shared" si="2"/>
        <v>0.80754954943244039</v>
      </c>
      <c r="Z20" s="12" t="str">
        <f>VLOOKUP(B20,区域匹配!A:B,2,0)</f>
        <v>广深</v>
      </c>
      <c r="AA20" s="12" t="str">
        <f t="shared" si="3"/>
        <v>20191129-20191205</v>
      </c>
    </row>
    <row r="21" spans="1:27" x14ac:dyDescent="0.15">
      <c r="A21" s="1" t="s">
        <v>30</v>
      </c>
      <c r="B21" s="1" t="s">
        <v>33</v>
      </c>
      <c r="C21" s="1">
        <v>2990</v>
      </c>
      <c r="D21" s="1">
        <v>15549</v>
      </c>
      <c r="E21" s="1">
        <v>58901</v>
      </c>
      <c r="F21" s="1">
        <v>9988</v>
      </c>
      <c r="G21" s="1">
        <v>20422</v>
      </c>
      <c r="H21" s="1">
        <v>383</v>
      </c>
      <c r="I21" s="1">
        <v>784</v>
      </c>
      <c r="J21" s="1">
        <v>75691</v>
      </c>
      <c r="K21" s="2">
        <v>12855866.0699999</v>
      </c>
      <c r="L21" s="1">
        <v>155870322</v>
      </c>
      <c r="M21" s="1">
        <v>3638742</v>
      </c>
      <c r="N21" s="1">
        <v>174684</v>
      </c>
      <c r="O21" s="1">
        <v>22035</v>
      </c>
      <c r="P21" s="1">
        <v>64160</v>
      </c>
      <c r="Q21" s="1">
        <v>188668</v>
      </c>
      <c r="R21" s="2">
        <v>40113324.299999997</v>
      </c>
      <c r="S21" s="1">
        <v>20191129</v>
      </c>
      <c r="T21" s="1">
        <v>20191205</v>
      </c>
      <c r="U21" s="1">
        <v>20191206</v>
      </c>
      <c r="V21" s="1" t="s">
        <v>57</v>
      </c>
      <c r="W21" s="13">
        <f t="shared" si="0"/>
        <v>0.15995597070199982</v>
      </c>
      <c r="X21" s="13">
        <f t="shared" si="1"/>
        <v>0.20457671835668398</v>
      </c>
      <c r="Y21" s="14">
        <f t="shared" si="2"/>
        <v>1.2789564369423461</v>
      </c>
      <c r="Z21" s="12" t="str">
        <f>VLOOKUP(B21,区域匹配!A:B,2,0)</f>
        <v>杭濮</v>
      </c>
      <c r="AA21" s="12" t="str">
        <f t="shared" si="3"/>
        <v>20191129-20191205</v>
      </c>
    </row>
    <row r="22" spans="1:27" x14ac:dyDescent="0.15">
      <c r="A22" s="1" t="s">
        <v>30</v>
      </c>
      <c r="B22" s="1" t="s">
        <v>34</v>
      </c>
      <c r="C22" s="1">
        <v>1151</v>
      </c>
      <c r="D22" s="1">
        <v>7979</v>
      </c>
      <c r="E22" s="1">
        <v>25299</v>
      </c>
      <c r="F22" s="1">
        <v>6841</v>
      </c>
      <c r="G22" s="1">
        <v>17368</v>
      </c>
      <c r="H22" s="1">
        <v>525</v>
      </c>
      <c r="I22" s="1">
        <v>1353</v>
      </c>
      <c r="J22" s="1">
        <v>108559</v>
      </c>
      <c r="K22" s="2">
        <v>5315863.7899999898</v>
      </c>
      <c r="L22" s="1">
        <v>67705755</v>
      </c>
      <c r="M22" s="1">
        <v>1801662</v>
      </c>
      <c r="N22" s="1">
        <v>146374</v>
      </c>
      <c r="O22" s="1">
        <v>26208</v>
      </c>
      <c r="P22" s="1">
        <v>58176</v>
      </c>
      <c r="Q22" s="1">
        <v>159508</v>
      </c>
      <c r="R22" s="2">
        <v>10588488.33</v>
      </c>
      <c r="S22" s="1">
        <v>20191129</v>
      </c>
      <c r="T22" s="1">
        <v>20191205</v>
      </c>
      <c r="U22" s="1">
        <v>20191206</v>
      </c>
      <c r="V22" s="1" t="s">
        <v>57</v>
      </c>
      <c r="W22" s="13">
        <f t="shared" si="0"/>
        <v>8.2081721668998436E-2</v>
      </c>
      <c r="X22" s="13">
        <f t="shared" si="1"/>
        <v>8.4591886961788404E-2</v>
      </c>
      <c r="Y22" s="14">
        <f t="shared" si="2"/>
        <v>1.0305812943704131</v>
      </c>
      <c r="Z22" s="12" t="str">
        <f>VLOOKUP(B22,区域匹配!A:B,2,0)</f>
        <v>杭濮</v>
      </c>
      <c r="AA22" s="12" t="str">
        <f t="shared" si="3"/>
        <v>20191129-20191205</v>
      </c>
    </row>
    <row r="23" spans="1:27" x14ac:dyDescent="0.15">
      <c r="A23" s="1" t="s">
        <v>30</v>
      </c>
      <c r="B23" s="1" t="s">
        <v>35</v>
      </c>
      <c r="C23" s="1">
        <v>1615</v>
      </c>
      <c r="D23" s="1">
        <v>4407</v>
      </c>
      <c r="E23" s="1">
        <v>10316</v>
      </c>
      <c r="F23" s="1">
        <v>2149</v>
      </c>
      <c r="G23" s="1">
        <v>2924</v>
      </c>
      <c r="H23" s="1">
        <v>12</v>
      </c>
      <c r="I23" s="1">
        <v>12</v>
      </c>
      <c r="J23" s="1">
        <v>5380</v>
      </c>
      <c r="K23" s="2">
        <v>1145947.77999999</v>
      </c>
      <c r="L23" s="1">
        <v>21595432</v>
      </c>
      <c r="M23" s="1">
        <v>413282</v>
      </c>
      <c r="N23" s="1">
        <v>58438</v>
      </c>
      <c r="O23" s="1">
        <v>2301</v>
      </c>
      <c r="P23" s="1">
        <v>9652</v>
      </c>
      <c r="Q23" s="1">
        <v>18078</v>
      </c>
      <c r="R23" s="2">
        <v>4618161.2499999898</v>
      </c>
      <c r="S23" s="1">
        <v>20191129</v>
      </c>
      <c r="T23" s="1">
        <v>20191205</v>
      </c>
      <c r="U23" s="1">
        <v>20191206</v>
      </c>
      <c r="V23" s="1" t="s">
        <v>57</v>
      </c>
      <c r="W23" s="13">
        <f t="shared" si="0"/>
        <v>4.5335774833347046E-2</v>
      </c>
      <c r="X23" s="13">
        <f t="shared" si="1"/>
        <v>1.8235584826727044E-2</v>
      </c>
      <c r="Y23" s="14">
        <f t="shared" si="2"/>
        <v>0.40223388469173649</v>
      </c>
      <c r="Z23" s="12" t="str">
        <f>VLOOKUP(B23,区域匹配!A:B,2,0)</f>
        <v>广深</v>
      </c>
      <c r="AA23" s="12" t="str">
        <f t="shared" si="3"/>
        <v>20191129-20191205</v>
      </c>
    </row>
    <row r="24" spans="1:27" x14ac:dyDescent="0.15">
      <c r="A24" s="1" t="s">
        <v>30</v>
      </c>
      <c r="B24" s="1" t="s">
        <v>36</v>
      </c>
      <c r="C24" s="1">
        <v>76</v>
      </c>
      <c r="D24" s="1">
        <v>118</v>
      </c>
      <c r="E24" s="1">
        <v>287</v>
      </c>
      <c r="F24" s="1">
        <v>35</v>
      </c>
      <c r="G24" s="1">
        <v>42</v>
      </c>
      <c r="H24" s="1">
        <v>0</v>
      </c>
      <c r="I24" s="1">
        <v>0</v>
      </c>
      <c r="J24" s="1">
        <v>57</v>
      </c>
      <c r="K24" s="2">
        <v>5015.1399999999903</v>
      </c>
      <c r="L24" s="1">
        <v>190031</v>
      </c>
      <c r="M24" s="1">
        <v>2246</v>
      </c>
      <c r="N24" s="1">
        <v>1616</v>
      </c>
      <c r="O24" s="1">
        <v>40</v>
      </c>
      <c r="P24" s="1">
        <v>130</v>
      </c>
      <c r="Q24" s="1">
        <v>80</v>
      </c>
      <c r="R24" s="2">
        <v>7312.9699999999903</v>
      </c>
      <c r="S24" s="1">
        <v>20191129</v>
      </c>
      <c r="T24" s="1">
        <v>20191205</v>
      </c>
      <c r="U24" s="1">
        <v>20191206</v>
      </c>
      <c r="V24" s="1" t="s">
        <v>57</v>
      </c>
      <c r="W24" s="13">
        <f t="shared" si="0"/>
        <v>1.2138918607522014E-3</v>
      </c>
      <c r="X24" s="13">
        <f t="shared" si="1"/>
        <v>7.9806438377072017E-5</v>
      </c>
      <c r="Y24" s="14">
        <f t="shared" si="2"/>
        <v>6.5744273404732351E-2</v>
      </c>
      <c r="Z24" s="12" t="str">
        <f>VLOOKUP(B24,区域匹配!A:B,2,0)</f>
        <v>广深</v>
      </c>
      <c r="AA24" s="12" t="str">
        <f t="shared" si="3"/>
        <v>20191129-20191205</v>
      </c>
    </row>
    <row r="25" spans="1:27" x14ac:dyDescent="0.15">
      <c r="A25" s="1" t="s">
        <v>30</v>
      </c>
      <c r="B25" s="1" t="s">
        <v>37</v>
      </c>
      <c r="C25" s="1">
        <v>1417</v>
      </c>
      <c r="D25" s="1">
        <v>5460</v>
      </c>
      <c r="E25" s="1">
        <v>16938</v>
      </c>
      <c r="F25" s="1">
        <v>3254</v>
      </c>
      <c r="G25" s="1">
        <v>5623</v>
      </c>
      <c r="H25" s="1">
        <v>93</v>
      </c>
      <c r="I25" s="1">
        <v>144</v>
      </c>
      <c r="J25" s="1">
        <v>17138</v>
      </c>
      <c r="K25" s="2">
        <v>4314030.6500000004</v>
      </c>
      <c r="L25" s="1">
        <v>44116698</v>
      </c>
      <c r="M25" s="1">
        <v>1201313</v>
      </c>
      <c r="N25" s="1">
        <v>109470</v>
      </c>
      <c r="O25" s="1">
        <v>6601</v>
      </c>
      <c r="P25" s="1">
        <v>26006</v>
      </c>
      <c r="Q25" s="1">
        <v>53308</v>
      </c>
      <c r="R25" s="2">
        <v>21302978.010000002</v>
      </c>
      <c r="S25" s="1">
        <v>20191129</v>
      </c>
      <c r="T25" s="1">
        <v>20191205</v>
      </c>
      <c r="U25" s="1">
        <v>20191206</v>
      </c>
      <c r="V25" s="1" t="s">
        <v>57</v>
      </c>
      <c r="W25" s="13">
        <f t="shared" si="0"/>
        <v>5.6168216607686609E-2</v>
      </c>
      <c r="X25" s="13">
        <f t="shared" si="1"/>
        <v>6.8649613216385907E-2</v>
      </c>
      <c r="Y25" s="14">
        <f t="shared" si="2"/>
        <v>1.2222145790363446</v>
      </c>
      <c r="Z25" s="12" t="str">
        <f>VLOOKUP(B25,区域匹配!A:B,2,0)</f>
        <v>杭濮</v>
      </c>
      <c r="AA25" s="12" t="str">
        <f t="shared" si="3"/>
        <v>20191129-20191205</v>
      </c>
    </row>
    <row r="26" spans="1:27" x14ac:dyDescent="0.15">
      <c r="A26" s="1" t="s">
        <v>30</v>
      </c>
      <c r="B26" s="1" t="s">
        <v>38</v>
      </c>
      <c r="C26" s="1">
        <v>810</v>
      </c>
      <c r="D26" s="1">
        <v>4210</v>
      </c>
      <c r="E26" s="1">
        <v>9542</v>
      </c>
      <c r="F26" s="1">
        <v>3168</v>
      </c>
      <c r="G26" s="1">
        <v>5616</v>
      </c>
      <c r="H26" s="1">
        <v>49</v>
      </c>
      <c r="I26" s="1">
        <v>98</v>
      </c>
      <c r="J26" s="1">
        <v>14839</v>
      </c>
      <c r="K26" s="2">
        <v>897469.98999999894</v>
      </c>
      <c r="L26" s="1">
        <v>19185467</v>
      </c>
      <c r="M26" s="1">
        <v>425894</v>
      </c>
      <c r="N26" s="1">
        <v>75922</v>
      </c>
      <c r="O26" s="1">
        <v>6799</v>
      </c>
      <c r="P26" s="1">
        <v>18081</v>
      </c>
      <c r="Q26" s="1">
        <v>26896</v>
      </c>
      <c r="R26" s="2">
        <v>2129658.09</v>
      </c>
      <c r="S26" s="1">
        <v>20191129</v>
      </c>
      <c r="T26" s="1">
        <v>20191205</v>
      </c>
      <c r="U26" s="1">
        <v>20191206</v>
      </c>
      <c r="V26" s="1" t="s">
        <v>57</v>
      </c>
      <c r="W26" s="13">
        <f t="shared" si="0"/>
        <v>4.3309192659040409E-2</v>
      </c>
      <c r="X26" s="13">
        <f t="shared" si="1"/>
        <v>1.4281532210906674E-2</v>
      </c>
      <c r="Y26" s="14">
        <f t="shared" si="2"/>
        <v>0.32975752569069261</v>
      </c>
      <c r="Z26" s="12" t="str">
        <f>VLOOKUP(B26,区域匹配!A:B,2,0)</f>
        <v>广深</v>
      </c>
      <c r="AA26" s="12" t="str">
        <f t="shared" si="3"/>
        <v>20191129-20191205</v>
      </c>
    </row>
    <row r="27" spans="1:27" x14ac:dyDescent="0.15">
      <c r="A27" s="1" t="s">
        <v>30</v>
      </c>
      <c r="B27" s="1" t="s">
        <v>39</v>
      </c>
      <c r="C27" s="1">
        <v>16612</v>
      </c>
      <c r="D27" s="1">
        <v>97208</v>
      </c>
      <c r="E27" s="1">
        <v>328626</v>
      </c>
      <c r="F27" s="1">
        <v>69870</v>
      </c>
      <c r="G27" s="1">
        <v>146425</v>
      </c>
      <c r="H27" s="1">
        <v>2876</v>
      </c>
      <c r="I27" s="1">
        <v>6183</v>
      </c>
      <c r="J27" s="1">
        <v>612993</v>
      </c>
      <c r="K27" s="2">
        <v>62841295.789999999</v>
      </c>
      <c r="L27" s="1">
        <v>683719743</v>
      </c>
      <c r="M27" s="1">
        <v>18503194</v>
      </c>
      <c r="N27" s="1">
        <v>237282</v>
      </c>
      <c r="O27" s="1">
        <v>63310</v>
      </c>
      <c r="P27" s="1">
        <v>130629</v>
      </c>
      <c r="Q27" s="1">
        <v>1187316</v>
      </c>
      <c r="R27" s="2">
        <v>168445253.24000001</v>
      </c>
      <c r="S27" s="1">
        <v>20191129</v>
      </c>
      <c r="T27" s="1">
        <v>20191205</v>
      </c>
      <c r="U27" s="1">
        <v>20191206</v>
      </c>
      <c r="V27" s="1" t="s">
        <v>57</v>
      </c>
      <c r="W27" s="13">
        <f t="shared" si="0"/>
        <v>1</v>
      </c>
      <c r="X27" s="13">
        <f t="shared" si="1"/>
        <v>1</v>
      </c>
      <c r="Y27" s="14">
        <f t="shared" si="2"/>
        <v>1</v>
      </c>
      <c r="Z27" s="12" t="str">
        <f>VLOOKUP(B27,区域匹配!A:B,2,0)</f>
        <v>全盘</v>
      </c>
      <c r="AA27" s="12" t="str">
        <f t="shared" si="3"/>
        <v>20191129-20191205</v>
      </c>
    </row>
    <row r="28" spans="1:27" x14ac:dyDescent="0.15">
      <c r="A28" s="1" t="s">
        <v>30</v>
      </c>
      <c r="B28" s="1" t="s">
        <v>39</v>
      </c>
      <c r="C28" s="1">
        <v>16558</v>
      </c>
      <c r="D28" s="1">
        <v>16558</v>
      </c>
      <c r="E28" s="1">
        <v>16644</v>
      </c>
      <c r="F28" s="1">
        <v>8269</v>
      </c>
      <c r="G28" s="1">
        <v>8300</v>
      </c>
      <c r="H28" s="1">
        <v>700</v>
      </c>
      <c r="I28" s="1">
        <v>703</v>
      </c>
      <c r="J28" s="1">
        <v>54200</v>
      </c>
      <c r="K28" s="1">
        <v>6053225.3399999896</v>
      </c>
      <c r="L28" s="1">
        <v>123492827</v>
      </c>
      <c r="M28" s="1">
        <v>5093967</v>
      </c>
      <c r="N28" s="1">
        <v>175263</v>
      </c>
      <c r="O28" s="1">
        <v>15245</v>
      </c>
      <c r="P28" s="1">
        <v>65958</v>
      </c>
      <c r="Q28" s="1">
        <v>248915</v>
      </c>
      <c r="R28" s="1">
        <v>35462546.039999999</v>
      </c>
      <c r="S28" s="1">
        <v>20191206</v>
      </c>
      <c r="T28" s="1">
        <v>20191212</v>
      </c>
      <c r="U28" s="1">
        <v>20191213</v>
      </c>
      <c r="V28" s="1" t="s">
        <v>28</v>
      </c>
      <c r="W28" s="13">
        <f t="shared" si="0"/>
        <v>0.17280317261532038</v>
      </c>
      <c r="X28" s="13">
        <f t="shared" si="1"/>
        <v>0.11006032014488691</v>
      </c>
      <c r="Y28" s="14">
        <f t="shared" si="2"/>
        <v>0.63691145526531368</v>
      </c>
      <c r="Z28" s="12" t="str">
        <f>VLOOKUP(B28,区域匹配!A:B,2,0)</f>
        <v>全盘</v>
      </c>
      <c r="AA28" s="12" t="str">
        <f t="shared" si="3"/>
        <v>20191206-20191212</v>
      </c>
    </row>
    <row r="29" spans="1:27" x14ac:dyDescent="0.15">
      <c r="A29" s="1" t="s">
        <v>30</v>
      </c>
      <c r="B29" s="1" t="s">
        <v>31</v>
      </c>
      <c r="C29" s="1">
        <v>5140</v>
      </c>
      <c r="D29" s="1">
        <v>5140</v>
      </c>
      <c r="E29" s="1">
        <v>5165</v>
      </c>
      <c r="F29" s="1">
        <v>2944</v>
      </c>
      <c r="G29" s="1">
        <v>2955</v>
      </c>
      <c r="H29" s="1">
        <v>219</v>
      </c>
      <c r="I29" s="1">
        <v>220</v>
      </c>
      <c r="J29" s="1">
        <v>18522</v>
      </c>
      <c r="K29" s="1">
        <v>2105984.9900000002</v>
      </c>
      <c r="L29" s="1">
        <v>40714347</v>
      </c>
      <c r="M29" s="1">
        <v>1695588</v>
      </c>
      <c r="N29" s="1">
        <v>126432</v>
      </c>
      <c r="O29" s="1">
        <v>6122</v>
      </c>
      <c r="P29" s="1">
        <v>33580</v>
      </c>
      <c r="Q29" s="1">
        <v>86657</v>
      </c>
      <c r="R29" s="1">
        <v>11458266.0399999</v>
      </c>
      <c r="S29" s="1">
        <v>20191206</v>
      </c>
      <c r="T29" s="1">
        <v>20191212</v>
      </c>
      <c r="U29" s="1">
        <v>20191213</v>
      </c>
      <c r="V29" s="1" t="s">
        <v>28</v>
      </c>
      <c r="W29" s="13">
        <f t="shared" si="0"/>
        <v>5.3642245877687331E-2</v>
      </c>
      <c r="X29" s="13">
        <f t="shared" si="1"/>
        <v>3.8291219837477068E-2</v>
      </c>
      <c r="Y29" s="14">
        <f t="shared" si="2"/>
        <v>0.71382581416868729</v>
      </c>
      <c r="Z29" s="12" t="str">
        <f>VLOOKUP(B29,区域匹配!A:B,2,0)</f>
        <v>广深</v>
      </c>
      <c r="AA29" s="12" t="str">
        <f t="shared" si="3"/>
        <v>20191206-20191212</v>
      </c>
    </row>
    <row r="30" spans="1:27" x14ac:dyDescent="0.15">
      <c r="A30" s="1" t="s">
        <v>30</v>
      </c>
      <c r="B30" s="1" t="s">
        <v>32</v>
      </c>
      <c r="C30" s="1">
        <v>3806</v>
      </c>
      <c r="D30" s="1">
        <v>3806</v>
      </c>
      <c r="E30" s="1">
        <v>3828</v>
      </c>
      <c r="F30" s="1">
        <v>2267</v>
      </c>
      <c r="G30" s="1">
        <v>2270</v>
      </c>
      <c r="H30" s="1">
        <v>222</v>
      </c>
      <c r="I30" s="1">
        <v>222</v>
      </c>
      <c r="J30" s="1">
        <v>16092</v>
      </c>
      <c r="K30" s="1">
        <v>997233.60999999905</v>
      </c>
      <c r="L30" s="1">
        <v>23089517</v>
      </c>
      <c r="M30" s="1">
        <v>1166343</v>
      </c>
      <c r="N30" s="1">
        <v>110077</v>
      </c>
      <c r="O30" s="1">
        <v>5708</v>
      </c>
      <c r="P30" s="1">
        <v>29347</v>
      </c>
      <c r="Q30" s="1">
        <v>65464</v>
      </c>
      <c r="R30" s="1">
        <v>4608770.7999999896</v>
      </c>
      <c r="S30" s="1">
        <v>20191206</v>
      </c>
      <c r="T30" s="1">
        <v>20191212</v>
      </c>
      <c r="U30" s="1">
        <v>20191213</v>
      </c>
      <c r="V30" s="1" t="s">
        <v>28</v>
      </c>
      <c r="W30" s="13">
        <f t="shared" si="0"/>
        <v>3.9720308912544355E-2</v>
      </c>
      <c r="X30" s="13">
        <f t="shared" si="1"/>
        <v>1.8131796556551352E-2</v>
      </c>
      <c r="Y30" s="14">
        <f t="shared" si="2"/>
        <v>0.45648679612421189</v>
      </c>
      <c r="Z30" s="12" t="str">
        <f>VLOOKUP(B30,区域匹配!A:B,2,0)</f>
        <v>广深</v>
      </c>
      <c r="AA30" s="12" t="str">
        <f t="shared" si="3"/>
        <v>20191206-20191212</v>
      </c>
    </row>
    <row r="31" spans="1:27" x14ac:dyDescent="0.15">
      <c r="A31" s="1" t="s">
        <v>30</v>
      </c>
      <c r="B31" s="1" t="s">
        <v>33</v>
      </c>
      <c r="C31" s="1">
        <v>3138</v>
      </c>
      <c r="D31" s="1">
        <v>3138</v>
      </c>
      <c r="E31" s="1">
        <v>3155</v>
      </c>
      <c r="F31" s="1">
        <v>1271</v>
      </c>
      <c r="G31" s="1">
        <v>1273</v>
      </c>
      <c r="H31" s="1">
        <v>138</v>
      </c>
      <c r="I31" s="1">
        <v>139</v>
      </c>
      <c r="J31" s="1">
        <v>9747</v>
      </c>
      <c r="K31" s="1">
        <v>1692991.6299999901</v>
      </c>
      <c r="L31" s="1">
        <v>29956976</v>
      </c>
      <c r="M31" s="1">
        <v>1105609</v>
      </c>
      <c r="N31" s="1">
        <v>116146</v>
      </c>
      <c r="O31" s="1">
        <v>4569</v>
      </c>
      <c r="P31" s="1">
        <v>27214</v>
      </c>
      <c r="Q31" s="1">
        <v>46586</v>
      </c>
      <c r="R31" s="1">
        <v>10126992.470000001</v>
      </c>
      <c r="S31" s="1">
        <v>20191206</v>
      </c>
      <c r="T31" s="1">
        <v>20191212</v>
      </c>
      <c r="U31" s="1">
        <v>20191213</v>
      </c>
      <c r="V31" s="1" t="s">
        <v>28</v>
      </c>
      <c r="W31" s="13">
        <f t="shared" si="0"/>
        <v>3.2748904195366309E-2</v>
      </c>
      <c r="X31" s="13">
        <f t="shared" si="1"/>
        <v>3.0782135198094768E-2</v>
      </c>
      <c r="Y31" s="14">
        <f t="shared" si="2"/>
        <v>0.93994397536056118</v>
      </c>
      <c r="Z31" s="12" t="str">
        <f>VLOOKUP(B31,区域匹配!A:B,2,0)</f>
        <v>杭濮</v>
      </c>
      <c r="AA31" s="12" t="str">
        <f t="shared" si="3"/>
        <v>20191206-20191212</v>
      </c>
    </row>
    <row r="32" spans="1:27" x14ac:dyDescent="0.15">
      <c r="A32" s="1" t="s">
        <v>30</v>
      </c>
      <c r="B32" s="1" t="s">
        <v>34</v>
      </c>
      <c r="C32" s="1">
        <v>1188</v>
      </c>
      <c r="D32" s="1">
        <v>1188</v>
      </c>
      <c r="E32" s="1">
        <v>1193</v>
      </c>
      <c r="F32" s="1">
        <v>587</v>
      </c>
      <c r="G32" s="1">
        <v>589</v>
      </c>
      <c r="H32" s="1">
        <v>30</v>
      </c>
      <c r="I32" s="1">
        <v>30</v>
      </c>
      <c r="J32" s="1">
        <v>2705</v>
      </c>
      <c r="K32" s="1">
        <v>206126.54</v>
      </c>
      <c r="L32" s="1">
        <v>7640394</v>
      </c>
      <c r="M32" s="1">
        <v>291065</v>
      </c>
      <c r="N32" s="1">
        <v>63939</v>
      </c>
      <c r="O32" s="1">
        <v>1643</v>
      </c>
      <c r="P32" s="1">
        <v>12540</v>
      </c>
      <c r="Q32" s="1">
        <v>14048</v>
      </c>
      <c r="R32" s="1">
        <v>1346573.34</v>
      </c>
      <c r="S32" s="1">
        <v>20191206</v>
      </c>
      <c r="T32" s="1">
        <v>20191212</v>
      </c>
      <c r="U32" s="1">
        <v>20191213</v>
      </c>
      <c r="V32" s="1" t="s">
        <v>28</v>
      </c>
      <c r="W32" s="13">
        <f t="shared" si="0"/>
        <v>1.2398246712586099E-2</v>
      </c>
      <c r="X32" s="13">
        <f t="shared" si="1"/>
        <v>3.7478123989281189E-3</v>
      </c>
      <c r="Y32" s="14">
        <f t="shared" si="2"/>
        <v>0.30228567682263663</v>
      </c>
      <c r="Z32" s="12" t="str">
        <f>VLOOKUP(B32,区域匹配!A:B,2,0)</f>
        <v>杭濮</v>
      </c>
      <c r="AA32" s="12" t="str">
        <f t="shared" si="3"/>
        <v>20191206-20191212</v>
      </c>
    </row>
    <row r="33" spans="1:27" x14ac:dyDescent="0.15">
      <c r="A33" s="1" t="s">
        <v>30</v>
      </c>
      <c r="B33" s="1" t="s">
        <v>35</v>
      </c>
      <c r="C33" s="1">
        <v>1547</v>
      </c>
      <c r="D33" s="1">
        <v>1547</v>
      </c>
      <c r="E33" s="1">
        <v>1547</v>
      </c>
      <c r="F33" s="1">
        <v>366</v>
      </c>
      <c r="G33" s="1">
        <v>366</v>
      </c>
      <c r="H33" s="1">
        <v>8</v>
      </c>
      <c r="I33" s="1">
        <v>8</v>
      </c>
      <c r="J33" s="1">
        <v>1017</v>
      </c>
      <c r="K33" s="1">
        <v>237761.829999999</v>
      </c>
      <c r="L33" s="1">
        <v>6716221</v>
      </c>
      <c r="M33" s="1">
        <v>189414</v>
      </c>
      <c r="N33" s="1">
        <v>36253</v>
      </c>
      <c r="O33" s="1">
        <v>513</v>
      </c>
      <c r="P33" s="1">
        <v>4595</v>
      </c>
      <c r="Q33" s="1">
        <v>7107</v>
      </c>
      <c r="R33" s="1">
        <v>2228620.79999999</v>
      </c>
      <c r="S33" s="1">
        <v>20191206</v>
      </c>
      <c r="T33" s="1">
        <v>20191212</v>
      </c>
      <c r="U33" s="1">
        <v>20191213</v>
      </c>
      <c r="V33" s="1" t="s">
        <v>28</v>
      </c>
      <c r="W33" s="13">
        <f t="shared" si="0"/>
        <v>1.6144854936338968E-2</v>
      </c>
      <c r="X33" s="13">
        <f t="shared" si="1"/>
        <v>4.3230082572862077E-3</v>
      </c>
      <c r="Y33" s="14">
        <f t="shared" si="2"/>
        <v>0.26776383400980247</v>
      </c>
      <c r="Z33" s="12" t="str">
        <f>VLOOKUP(B33,区域匹配!A:B,2,0)</f>
        <v>广深</v>
      </c>
      <c r="AA33" s="12" t="str">
        <f t="shared" si="3"/>
        <v>20191206-20191212</v>
      </c>
    </row>
    <row r="34" spans="1:27" x14ac:dyDescent="0.15">
      <c r="A34" s="1" t="s">
        <v>30</v>
      </c>
      <c r="B34" s="1" t="s">
        <v>36</v>
      </c>
      <c r="C34" s="1">
        <v>24</v>
      </c>
      <c r="D34" s="1">
        <v>24</v>
      </c>
      <c r="E34" s="1">
        <v>24</v>
      </c>
      <c r="F34" s="1">
        <v>2</v>
      </c>
      <c r="G34" s="1">
        <v>2</v>
      </c>
      <c r="H34" s="1">
        <v>0</v>
      </c>
      <c r="I34" s="1">
        <v>0</v>
      </c>
      <c r="J34" s="1">
        <v>2</v>
      </c>
      <c r="K34" s="1">
        <v>240.45</v>
      </c>
      <c r="L34" s="1">
        <v>25356</v>
      </c>
      <c r="M34" s="1">
        <v>318</v>
      </c>
      <c r="N34" s="1">
        <v>218</v>
      </c>
      <c r="O34" s="1">
        <v>2</v>
      </c>
      <c r="P34" s="1">
        <v>12</v>
      </c>
      <c r="Q34" s="1">
        <v>2</v>
      </c>
      <c r="R34" s="1">
        <v>206.85</v>
      </c>
      <c r="S34" s="1">
        <v>20191206</v>
      </c>
      <c r="T34" s="1">
        <v>20191212</v>
      </c>
      <c r="U34" s="1">
        <v>20191213</v>
      </c>
      <c r="V34" s="1" t="s">
        <v>28</v>
      </c>
      <c r="W34" s="13">
        <f t="shared" si="0"/>
        <v>2.5046963055729493E-4</v>
      </c>
      <c r="X34" s="13">
        <f t="shared" si="1"/>
        <v>4.3718848204712798E-6</v>
      </c>
      <c r="Y34" s="14">
        <f t="shared" si="2"/>
        <v>1.7454750145731585E-2</v>
      </c>
      <c r="Z34" s="12" t="str">
        <f>VLOOKUP(B34,区域匹配!A:B,2,0)</f>
        <v>广深</v>
      </c>
      <c r="AA34" s="12" t="str">
        <f t="shared" si="3"/>
        <v>20191206-20191212</v>
      </c>
    </row>
    <row r="35" spans="1:27" x14ac:dyDescent="0.15">
      <c r="A35" s="1" t="s">
        <v>30</v>
      </c>
      <c r="B35" s="1" t="s">
        <v>37</v>
      </c>
      <c r="C35" s="1">
        <v>1186</v>
      </c>
      <c r="D35" s="1">
        <v>1186</v>
      </c>
      <c r="E35" s="1">
        <v>1202</v>
      </c>
      <c r="F35" s="1">
        <v>613</v>
      </c>
      <c r="G35" s="1">
        <v>626</v>
      </c>
      <c r="H35" s="1">
        <v>75</v>
      </c>
      <c r="I35" s="1">
        <v>76</v>
      </c>
      <c r="J35" s="1">
        <v>5306</v>
      </c>
      <c r="K35" s="1">
        <v>770048.57999999903</v>
      </c>
      <c r="L35" s="1">
        <v>11991676</v>
      </c>
      <c r="M35" s="1">
        <v>547704</v>
      </c>
      <c r="N35" s="1">
        <v>76233</v>
      </c>
      <c r="O35" s="1">
        <v>2094</v>
      </c>
      <c r="P35" s="1">
        <v>14460</v>
      </c>
      <c r="Q35" s="1">
        <v>24057</v>
      </c>
      <c r="R35" s="1">
        <v>5375124.2999999896</v>
      </c>
      <c r="S35" s="1">
        <v>20191206</v>
      </c>
      <c r="T35" s="1">
        <v>20191212</v>
      </c>
      <c r="U35" s="1">
        <v>20191213</v>
      </c>
      <c r="V35" s="1" t="s">
        <v>28</v>
      </c>
      <c r="W35" s="13">
        <f t="shared" si="0"/>
        <v>1.237737424337299E-2</v>
      </c>
      <c r="X35" s="13">
        <f t="shared" si="1"/>
        <v>1.4001096685079891E-2</v>
      </c>
      <c r="Y35" s="14">
        <f t="shared" si="2"/>
        <v>1.1311847254336891</v>
      </c>
      <c r="Z35" s="12" t="str">
        <f>VLOOKUP(B35,区域匹配!A:B,2,0)</f>
        <v>杭濮</v>
      </c>
      <c r="AA35" s="12" t="str">
        <f t="shared" si="3"/>
        <v>20191206-20191212</v>
      </c>
    </row>
    <row r="36" spans="1:27" x14ac:dyDescent="0.15">
      <c r="A36" s="1" t="s">
        <v>30</v>
      </c>
      <c r="B36" s="1" t="s">
        <v>38</v>
      </c>
      <c r="C36" s="1">
        <v>529</v>
      </c>
      <c r="D36" s="1">
        <v>529</v>
      </c>
      <c r="E36" s="1">
        <v>530</v>
      </c>
      <c r="F36" s="1">
        <v>219</v>
      </c>
      <c r="G36" s="1">
        <v>219</v>
      </c>
      <c r="H36" s="1">
        <v>8</v>
      </c>
      <c r="I36" s="1">
        <v>8</v>
      </c>
      <c r="J36" s="1">
        <v>809</v>
      </c>
      <c r="K36" s="1">
        <v>42837.71</v>
      </c>
      <c r="L36" s="1">
        <v>3358340</v>
      </c>
      <c r="M36" s="1">
        <v>97926</v>
      </c>
      <c r="N36" s="1">
        <v>35055</v>
      </c>
      <c r="O36" s="1">
        <v>442</v>
      </c>
      <c r="P36" s="1">
        <v>4745</v>
      </c>
      <c r="Q36" s="1">
        <v>4994</v>
      </c>
      <c r="R36" s="1">
        <v>317991.44</v>
      </c>
      <c r="S36" s="1">
        <v>20191206</v>
      </c>
      <c r="T36" s="1">
        <v>20191212</v>
      </c>
      <c r="U36" s="1">
        <v>20191213</v>
      </c>
      <c r="V36" s="1" t="s">
        <v>28</v>
      </c>
      <c r="W36" s="13">
        <f t="shared" si="0"/>
        <v>5.5207681068670427E-3</v>
      </c>
      <c r="X36" s="13">
        <f t="shared" si="1"/>
        <v>7.7887932664899464E-4</v>
      </c>
      <c r="Y36" s="14">
        <f t="shared" si="2"/>
        <v>0.14108169580247007</v>
      </c>
      <c r="Z36" s="12" t="str">
        <f>VLOOKUP(B36,区域匹配!A:B,2,0)</f>
        <v>广深</v>
      </c>
      <c r="AA36" s="12" t="str">
        <f t="shared" si="3"/>
        <v>20191206-20191212</v>
      </c>
    </row>
    <row r="37" spans="1:27" x14ac:dyDescent="0.15">
      <c r="A37" s="1" t="s">
        <v>30</v>
      </c>
      <c r="B37" s="1" t="s">
        <v>39</v>
      </c>
      <c r="C37" s="1">
        <v>0</v>
      </c>
      <c r="D37" s="1">
        <v>90765</v>
      </c>
      <c r="E37" s="1">
        <v>311134</v>
      </c>
      <c r="F37" s="1">
        <v>65740</v>
      </c>
      <c r="G37" s="1">
        <v>133464</v>
      </c>
      <c r="H37" s="1">
        <v>2152</v>
      </c>
      <c r="I37" s="1">
        <v>4729</v>
      </c>
      <c r="J37" s="1">
        <v>500358</v>
      </c>
      <c r="K37" s="1">
        <v>48945936.32</v>
      </c>
      <c r="L37" s="1">
        <v>533026861</v>
      </c>
      <c r="M37" s="1">
        <v>15105404</v>
      </c>
      <c r="N37" s="1">
        <v>228247</v>
      </c>
      <c r="O37" s="1">
        <v>59602</v>
      </c>
      <c r="P37" s="1">
        <v>119170</v>
      </c>
      <c r="Q37" s="1">
        <v>882529</v>
      </c>
      <c r="R37" s="1">
        <v>113963171.00999901</v>
      </c>
      <c r="S37" s="1">
        <v>20191206</v>
      </c>
      <c r="T37" s="1">
        <v>20191212</v>
      </c>
      <c r="U37" s="1">
        <v>20191213</v>
      </c>
      <c r="V37" s="1" t="s">
        <v>29</v>
      </c>
      <c r="W37" s="13">
        <f t="shared" si="0"/>
        <v>0.94724483406386972</v>
      </c>
      <c r="X37" s="13">
        <f t="shared" si="1"/>
        <v>0.88993967985511302</v>
      </c>
      <c r="Y37" s="14">
        <f t="shared" si="2"/>
        <v>0.93950333414550691</v>
      </c>
      <c r="Z37" s="12" t="str">
        <f>VLOOKUP(B37,区域匹配!A:B,2,0)</f>
        <v>全盘</v>
      </c>
      <c r="AA37" s="12" t="str">
        <f t="shared" si="3"/>
        <v>20191206-20191212</v>
      </c>
    </row>
    <row r="38" spans="1:27" x14ac:dyDescent="0.15">
      <c r="A38" s="1" t="s">
        <v>30</v>
      </c>
      <c r="B38" s="1" t="s">
        <v>31</v>
      </c>
      <c r="C38" s="1">
        <v>0</v>
      </c>
      <c r="D38" s="1">
        <v>34839</v>
      </c>
      <c r="E38" s="1">
        <v>126659</v>
      </c>
      <c r="F38" s="1">
        <v>25242</v>
      </c>
      <c r="G38" s="1">
        <v>51579</v>
      </c>
      <c r="H38" s="1">
        <v>647</v>
      </c>
      <c r="I38" s="1">
        <v>1341</v>
      </c>
      <c r="J38" s="1">
        <v>171294</v>
      </c>
      <c r="K38" s="1">
        <v>19779870.170000002</v>
      </c>
      <c r="L38" s="1">
        <v>190047522</v>
      </c>
      <c r="M38" s="1">
        <v>5858005</v>
      </c>
      <c r="N38" s="1">
        <v>185833</v>
      </c>
      <c r="O38" s="1">
        <v>31209</v>
      </c>
      <c r="P38" s="1">
        <v>71896</v>
      </c>
      <c r="Q38" s="1">
        <v>321192</v>
      </c>
      <c r="R38" s="1">
        <v>45786628.039999902</v>
      </c>
      <c r="S38" s="1">
        <v>20191206</v>
      </c>
      <c r="T38" s="1">
        <v>20191212</v>
      </c>
      <c r="U38" s="1">
        <v>20191213</v>
      </c>
      <c r="V38" s="1" t="s">
        <v>29</v>
      </c>
      <c r="W38" s="13">
        <f t="shared" si="0"/>
        <v>0.36358797745773325</v>
      </c>
      <c r="X38" s="13">
        <f t="shared" si="1"/>
        <v>0.35963948491210518</v>
      </c>
      <c r="Y38" s="14">
        <f t="shared" si="2"/>
        <v>0.98914020047297335</v>
      </c>
      <c r="Z38" s="12" t="str">
        <f>VLOOKUP(B38,区域匹配!A:B,2,0)</f>
        <v>广深</v>
      </c>
      <c r="AA38" s="12" t="str">
        <f t="shared" si="3"/>
        <v>20191206-20191212</v>
      </c>
    </row>
    <row r="39" spans="1:27" x14ac:dyDescent="0.15">
      <c r="A39" s="1" t="s">
        <v>30</v>
      </c>
      <c r="B39" s="1" t="s">
        <v>32</v>
      </c>
      <c r="C39" s="1">
        <v>0</v>
      </c>
      <c r="D39" s="1">
        <v>20427</v>
      </c>
      <c r="E39" s="1">
        <v>66796</v>
      </c>
      <c r="F39" s="1">
        <v>16436</v>
      </c>
      <c r="G39" s="1">
        <v>34239</v>
      </c>
      <c r="H39" s="1">
        <v>720</v>
      </c>
      <c r="I39" s="1">
        <v>1548</v>
      </c>
      <c r="J39" s="1">
        <v>148246</v>
      </c>
      <c r="K39" s="1">
        <v>9571573.1899999902</v>
      </c>
      <c r="L39" s="1">
        <v>105981952</v>
      </c>
      <c r="M39" s="1">
        <v>3353750</v>
      </c>
      <c r="N39" s="1">
        <v>167982</v>
      </c>
      <c r="O39" s="1">
        <v>28556</v>
      </c>
      <c r="P39" s="1">
        <v>62798</v>
      </c>
      <c r="Q39" s="1">
        <v>237024</v>
      </c>
      <c r="R39" s="1">
        <v>16292567.4799999</v>
      </c>
      <c r="S39" s="1">
        <v>20191206</v>
      </c>
      <c r="T39" s="1">
        <v>20191212</v>
      </c>
      <c r="U39" s="1">
        <v>20191213</v>
      </c>
      <c r="V39" s="1" t="s">
        <v>29</v>
      </c>
      <c r="W39" s="13">
        <f t="shared" si="0"/>
        <v>0.21318096430807765</v>
      </c>
      <c r="X39" s="13">
        <f t="shared" si="1"/>
        <v>0.17403125613387743</v>
      </c>
      <c r="Y39" s="14">
        <f t="shared" si="2"/>
        <v>0.81635457789925758</v>
      </c>
      <c r="Z39" s="12" t="str">
        <f>VLOOKUP(B39,区域匹配!A:B,2,0)</f>
        <v>广深</v>
      </c>
      <c r="AA39" s="12" t="str">
        <f t="shared" si="3"/>
        <v>20191206-20191212</v>
      </c>
    </row>
    <row r="40" spans="1:27" x14ac:dyDescent="0.15">
      <c r="A40" s="1" t="s">
        <v>30</v>
      </c>
      <c r="B40" s="1" t="s">
        <v>33</v>
      </c>
      <c r="C40" s="1">
        <v>0</v>
      </c>
      <c r="D40" s="1">
        <v>14625</v>
      </c>
      <c r="E40" s="1">
        <v>56370</v>
      </c>
      <c r="F40" s="1">
        <v>9307</v>
      </c>
      <c r="G40" s="1">
        <v>18153</v>
      </c>
      <c r="H40" s="1">
        <v>255</v>
      </c>
      <c r="I40" s="1">
        <v>555</v>
      </c>
      <c r="J40" s="1">
        <v>58517</v>
      </c>
      <c r="K40" s="1">
        <v>10097516.079999899</v>
      </c>
      <c r="L40" s="1">
        <v>119045509</v>
      </c>
      <c r="M40" s="1">
        <v>2857690</v>
      </c>
      <c r="N40" s="1">
        <v>162319</v>
      </c>
      <c r="O40" s="1">
        <v>19661</v>
      </c>
      <c r="P40" s="1">
        <v>53430</v>
      </c>
      <c r="Q40" s="1">
        <v>131288</v>
      </c>
      <c r="R40" s="1">
        <v>27165861.420000002</v>
      </c>
      <c r="S40" s="1">
        <v>20191206</v>
      </c>
      <c r="T40" s="1">
        <v>20191212</v>
      </c>
      <c r="U40" s="1">
        <v>20191213</v>
      </c>
      <c r="V40" s="1" t="s">
        <v>29</v>
      </c>
      <c r="W40" s="13">
        <f t="shared" si="0"/>
        <v>0.1526299311208516</v>
      </c>
      <c r="X40" s="13">
        <f t="shared" si="1"/>
        <v>0.1835939998944322</v>
      </c>
      <c r="Y40" s="14">
        <f t="shared" si="2"/>
        <v>1.2028702270006491</v>
      </c>
      <c r="Z40" s="12" t="str">
        <f>VLOOKUP(B40,区域匹配!A:B,2,0)</f>
        <v>杭濮</v>
      </c>
      <c r="AA40" s="12" t="str">
        <f t="shared" si="3"/>
        <v>20191206-20191212</v>
      </c>
    </row>
    <row r="41" spans="1:27" x14ac:dyDescent="0.15">
      <c r="A41" s="1" t="s">
        <v>30</v>
      </c>
      <c r="B41" s="1" t="s">
        <v>34</v>
      </c>
      <c r="C41" s="1">
        <v>0</v>
      </c>
      <c r="D41" s="1">
        <v>7597</v>
      </c>
      <c r="E41" s="1">
        <v>24363</v>
      </c>
      <c r="F41" s="1">
        <v>6425</v>
      </c>
      <c r="G41" s="1">
        <v>15788</v>
      </c>
      <c r="H41" s="1">
        <v>404</v>
      </c>
      <c r="I41" s="1">
        <v>1089</v>
      </c>
      <c r="J41" s="1">
        <v>90262</v>
      </c>
      <c r="K41" s="1">
        <v>4150763.3299999898</v>
      </c>
      <c r="L41" s="1">
        <v>52374258</v>
      </c>
      <c r="M41" s="1">
        <v>1548496</v>
      </c>
      <c r="N41" s="1">
        <v>138201</v>
      </c>
      <c r="O41" s="1">
        <v>23313</v>
      </c>
      <c r="P41" s="1">
        <v>49563</v>
      </c>
      <c r="Q41" s="1">
        <v>127586</v>
      </c>
      <c r="R41" s="1">
        <v>8210112.5499999998</v>
      </c>
      <c r="S41" s="1">
        <v>20191206</v>
      </c>
      <c r="T41" s="1">
        <v>20191212</v>
      </c>
      <c r="U41" s="1">
        <v>20191213</v>
      </c>
      <c r="V41" s="1" t="s">
        <v>29</v>
      </c>
      <c r="W41" s="13">
        <f t="shared" si="0"/>
        <v>7.9284074305990396E-2</v>
      </c>
      <c r="X41" s="13">
        <f t="shared" si="1"/>
        <v>7.5469574530238212E-2</v>
      </c>
      <c r="Y41" s="14">
        <f t="shared" si="2"/>
        <v>0.95188819685236614</v>
      </c>
      <c r="Z41" s="12" t="str">
        <f>VLOOKUP(B41,区域匹配!A:B,2,0)</f>
        <v>杭濮</v>
      </c>
      <c r="AA41" s="12" t="str">
        <f t="shared" si="3"/>
        <v>20191206-20191212</v>
      </c>
    </row>
    <row r="42" spans="1:27" x14ac:dyDescent="0.15">
      <c r="A42" s="1" t="s">
        <v>30</v>
      </c>
      <c r="B42" s="1" t="s">
        <v>35</v>
      </c>
      <c r="C42" s="1">
        <v>0</v>
      </c>
      <c r="D42" s="1">
        <v>3826</v>
      </c>
      <c r="E42" s="1">
        <v>9500</v>
      </c>
      <c r="F42" s="1">
        <v>2046</v>
      </c>
      <c r="G42" s="1">
        <v>2748</v>
      </c>
      <c r="H42" s="1">
        <v>14</v>
      </c>
      <c r="I42" s="1">
        <v>15</v>
      </c>
      <c r="J42" s="1">
        <v>4687</v>
      </c>
      <c r="K42" s="1">
        <v>1109276.1199999901</v>
      </c>
      <c r="L42" s="1">
        <v>15539512</v>
      </c>
      <c r="M42" s="1">
        <v>295443</v>
      </c>
      <c r="N42" s="1">
        <v>50703</v>
      </c>
      <c r="O42" s="1">
        <v>2116</v>
      </c>
      <c r="P42" s="1">
        <v>7139</v>
      </c>
      <c r="Q42" s="1">
        <v>11787</v>
      </c>
      <c r="R42" s="1">
        <v>3190522.6199999899</v>
      </c>
      <c r="S42" s="1">
        <v>20191206</v>
      </c>
      <c r="T42" s="1">
        <v>20191212</v>
      </c>
      <c r="U42" s="1">
        <v>20191213</v>
      </c>
      <c r="V42" s="1" t="s">
        <v>29</v>
      </c>
      <c r="W42" s="13">
        <f t="shared" si="0"/>
        <v>3.992903360467543E-2</v>
      </c>
      <c r="X42" s="13">
        <f t="shared" si="1"/>
        <v>2.0168964153625433E-2</v>
      </c>
      <c r="Y42" s="14">
        <f t="shared" si="2"/>
        <v>0.50512026795619158</v>
      </c>
      <c r="Z42" s="12" t="str">
        <f>VLOOKUP(B42,区域匹配!A:B,2,0)</f>
        <v>广深</v>
      </c>
      <c r="AA42" s="12" t="str">
        <f t="shared" si="3"/>
        <v>20191206-20191212</v>
      </c>
    </row>
    <row r="43" spans="1:27" x14ac:dyDescent="0.15">
      <c r="A43" s="1" t="s">
        <v>30</v>
      </c>
      <c r="B43" s="1" t="s">
        <v>36</v>
      </c>
      <c r="C43" s="1">
        <v>0</v>
      </c>
      <c r="D43" s="1">
        <v>92</v>
      </c>
      <c r="E43" s="1">
        <v>205</v>
      </c>
      <c r="F43" s="1">
        <v>39</v>
      </c>
      <c r="G43" s="1">
        <v>47</v>
      </c>
      <c r="H43" s="1">
        <v>0</v>
      </c>
      <c r="I43" s="1">
        <v>0</v>
      </c>
      <c r="J43" s="1">
        <v>57</v>
      </c>
      <c r="K43" s="1">
        <v>8974.1799999999894</v>
      </c>
      <c r="L43" s="1">
        <v>99397</v>
      </c>
      <c r="M43" s="1">
        <v>1391</v>
      </c>
      <c r="N43" s="1">
        <v>1065</v>
      </c>
      <c r="O43" s="1">
        <v>43</v>
      </c>
      <c r="P43" s="1">
        <v>74</v>
      </c>
      <c r="Q43" s="1">
        <v>42</v>
      </c>
      <c r="R43" s="1">
        <v>3264.59</v>
      </c>
      <c r="S43" s="1">
        <v>20191206</v>
      </c>
      <c r="T43" s="1">
        <v>20191212</v>
      </c>
      <c r="U43" s="1">
        <v>20191213</v>
      </c>
      <c r="V43" s="1" t="s">
        <v>29</v>
      </c>
      <c r="W43" s="13">
        <f t="shared" si="0"/>
        <v>9.6013358380296393E-4</v>
      </c>
      <c r="X43" s="13">
        <f t="shared" si="1"/>
        <v>1.6316939620784741E-4</v>
      </c>
      <c r="Y43" s="14">
        <f t="shared" si="2"/>
        <v>0.1699444733112602</v>
      </c>
      <c r="Z43" s="12" t="str">
        <f>VLOOKUP(B43,区域匹配!A:B,2,0)</f>
        <v>广深</v>
      </c>
      <c r="AA43" s="12" t="str">
        <f t="shared" si="3"/>
        <v>20191206-20191212</v>
      </c>
    </row>
    <row r="44" spans="1:27" x14ac:dyDescent="0.15">
      <c r="A44" s="1" t="s">
        <v>30</v>
      </c>
      <c r="B44" s="1" t="s">
        <v>37</v>
      </c>
      <c r="C44" s="1">
        <v>0</v>
      </c>
      <c r="D44" s="1">
        <v>5350</v>
      </c>
      <c r="E44" s="1">
        <v>16692</v>
      </c>
      <c r="F44" s="1">
        <v>3066</v>
      </c>
      <c r="G44" s="1">
        <v>5230</v>
      </c>
      <c r="H44" s="1">
        <v>63</v>
      </c>
      <c r="I44" s="1">
        <v>96</v>
      </c>
      <c r="J44" s="1">
        <v>12964</v>
      </c>
      <c r="K44" s="1">
        <v>3376911.42</v>
      </c>
      <c r="L44" s="1">
        <v>32767902</v>
      </c>
      <c r="M44" s="1">
        <v>805267</v>
      </c>
      <c r="N44" s="1">
        <v>93222</v>
      </c>
      <c r="O44" s="1">
        <v>5415</v>
      </c>
      <c r="P44" s="1">
        <v>18384</v>
      </c>
      <c r="Q44" s="1">
        <v>32573</v>
      </c>
      <c r="R44" s="1">
        <v>11904108.48</v>
      </c>
      <c r="S44" s="1">
        <v>20191206</v>
      </c>
      <c r="T44" s="1">
        <v>20191212</v>
      </c>
      <c r="U44" s="1">
        <v>20191213</v>
      </c>
      <c r="V44" s="1" t="s">
        <v>29</v>
      </c>
      <c r="W44" s="13">
        <f t="shared" si="0"/>
        <v>5.5833855145063664E-2</v>
      </c>
      <c r="X44" s="13">
        <f t="shared" si="1"/>
        <v>6.1399325336552776E-2</v>
      </c>
      <c r="Y44" s="14">
        <f t="shared" si="2"/>
        <v>1.0996791315417733</v>
      </c>
      <c r="Z44" s="12" t="str">
        <f>VLOOKUP(B44,区域匹配!A:B,2,0)</f>
        <v>杭濮</v>
      </c>
      <c r="AA44" s="12" t="str">
        <f t="shared" si="3"/>
        <v>20191206-20191212</v>
      </c>
    </row>
    <row r="45" spans="1:27" x14ac:dyDescent="0.15">
      <c r="A45" s="1" t="s">
        <v>30</v>
      </c>
      <c r="B45" s="1" t="s">
        <v>38</v>
      </c>
      <c r="C45" s="1">
        <v>0</v>
      </c>
      <c r="D45" s="1">
        <v>4009</v>
      </c>
      <c r="E45" s="1">
        <v>10549</v>
      </c>
      <c r="F45" s="1">
        <v>3179</v>
      </c>
      <c r="G45" s="1">
        <v>5680</v>
      </c>
      <c r="H45" s="1">
        <v>49</v>
      </c>
      <c r="I45" s="1">
        <v>85</v>
      </c>
      <c r="J45" s="1">
        <v>14331</v>
      </c>
      <c r="K45" s="1">
        <v>851051.82999999903</v>
      </c>
      <c r="L45" s="1">
        <v>17170809</v>
      </c>
      <c r="M45" s="1">
        <v>385362</v>
      </c>
      <c r="N45" s="1">
        <v>65081</v>
      </c>
      <c r="O45" s="1">
        <v>6436</v>
      </c>
      <c r="P45" s="1">
        <v>14277</v>
      </c>
      <c r="Q45" s="1">
        <v>21037</v>
      </c>
      <c r="R45" s="1">
        <v>1410105.83</v>
      </c>
      <c r="S45" s="1">
        <v>20191206</v>
      </c>
      <c r="T45" s="1">
        <v>20191212</v>
      </c>
      <c r="U45" s="1">
        <v>20191213</v>
      </c>
      <c r="V45" s="1" t="s">
        <v>29</v>
      </c>
      <c r="W45" s="13">
        <f t="shared" si="0"/>
        <v>4.1838864537674804E-2</v>
      </c>
      <c r="X45" s="13">
        <f t="shared" si="1"/>
        <v>1.5473905498071533E-2</v>
      </c>
      <c r="Y45" s="14">
        <f t="shared" si="2"/>
        <v>0.36984525438393973</v>
      </c>
      <c r="Z45" s="12" t="str">
        <f>VLOOKUP(B45,区域匹配!A:B,2,0)</f>
        <v>广深</v>
      </c>
      <c r="AA45" s="12" t="str">
        <f t="shared" si="3"/>
        <v>20191206-20191212</v>
      </c>
    </row>
    <row r="46" spans="1:27" x14ac:dyDescent="0.15">
      <c r="A46" s="1" t="s">
        <v>30</v>
      </c>
      <c r="B46" s="1" t="s">
        <v>39</v>
      </c>
      <c r="C46" s="1">
        <v>16612</v>
      </c>
      <c r="D46" s="1">
        <v>16612</v>
      </c>
      <c r="E46" s="1">
        <v>16706</v>
      </c>
      <c r="F46" s="1">
        <v>8091</v>
      </c>
      <c r="G46" s="1">
        <v>8126</v>
      </c>
      <c r="H46" s="1">
        <v>630</v>
      </c>
      <c r="I46" s="1">
        <v>632</v>
      </c>
      <c r="J46" s="1">
        <v>52414</v>
      </c>
      <c r="K46" s="1">
        <v>6473959.8499999996</v>
      </c>
      <c r="L46" s="1">
        <v>136596751</v>
      </c>
      <c r="M46" s="1">
        <v>4555584</v>
      </c>
      <c r="N46" s="1">
        <v>175729</v>
      </c>
      <c r="O46" s="1">
        <v>15102</v>
      </c>
      <c r="P46" s="1">
        <v>67382</v>
      </c>
      <c r="Q46" s="1">
        <v>251488</v>
      </c>
      <c r="R46" s="1">
        <v>42184623.170000002</v>
      </c>
      <c r="S46" s="1">
        <v>20191129</v>
      </c>
      <c r="T46" s="1">
        <v>20191205</v>
      </c>
      <c r="U46" s="1">
        <v>20191206</v>
      </c>
      <c r="V46" s="1" t="s">
        <v>28</v>
      </c>
      <c r="W46" s="13">
        <f t="shared" si="0"/>
        <v>0.17089128466792858</v>
      </c>
      <c r="X46" s="13">
        <f t="shared" si="1"/>
        <v>0.10302078861700061</v>
      </c>
      <c r="Y46" s="14">
        <f t="shared" si="2"/>
        <v>0.60284401757051498</v>
      </c>
      <c r="Z46" s="12" t="str">
        <f>VLOOKUP(B46,区域匹配!A:B,2,0)</f>
        <v>全盘</v>
      </c>
      <c r="AA46" s="12" t="str">
        <f t="shared" si="3"/>
        <v>20191129-20191205</v>
      </c>
    </row>
    <row r="47" spans="1:27" x14ac:dyDescent="0.15">
      <c r="A47" s="1" t="s">
        <v>30</v>
      </c>
      <c r="B47" s="1" t="s">
        <v>31</v>
      </c>
      <c r="C47" s="1">
        <v>5326</v>
      </c>
      <c r="D47" s="1">
        <v>5326</v>
      </c>
      <c r="E47" s="1">
        <v>5364</v>
      </c>
      <c r="F47" s="1">
        <v>3095</v>
      </c>
      <c r="G47" s="1">
        <v>3110</v>
      </c>
      <c r="H47" s="1">
        <v>195</v>
      </c>
      <c r="I47" s="1">
        <v>195</v>
      </c>
      <c r="J47" s="1">
        <v>17455</v>
      </c>
      <c r="K47" s="1">
        <v>2413344.9900000002</v>
      </c>
      <c r="L47" s="1">
        <v>50145549</v>
      </c>
      <c r="M47" s="1">
        <v>1615308</v>
      </c>
      <c r="N47" s="1">
        <v>127955</v>
      </c>
      <c r="O47" s="1">
        <v>6044</v>
      </c>
      <c r="P47" s="1">
        <v>34788</v>
      </c>
      <c r="Q47" s="1">
        <v>91486</v>
      </c>
      <c r="R47" s="1">
        <v>14105660.210000001</v>
      </c>
      <c r="S47" s="1">
        <v>20191129</v>
      </c>
      <c r="T47" s="1">
        <v>20191205</v>
      </c>
      <c r="U47" s="1">
        <v>20191206</v>
      </c>
      <c r="V47" s="1" t="s">
        <v>28</v>
      </c>
      <c r="W47" s="13">
        <f t="shared" si="0"/>
        <v>5.4789729240391737E-2</v>
      </c>
      <c r="X47" s="13">
        <f t="shared" si="1"/>
        <v>3.8403806918062285E-2</v>
      </c>
      <c r="Y47" s="14">
        <f t="shared" si="2"/>
        <v>0.70093076659613196</v>
      </c>
      <c r="Z47" s="12" t="str">
        <f>VLOOKUP(B47,区域匹配!A:B,2,0)</f>
        <v>广深</v>
      </c>
      <c r="AA47" s="12" t="str">
        <f t="shared" si="3"/>
        <v>20191129-20191205</v>
      </c>
    </row>
    <row r="48" spans="1:27" x14ac:dyDescent="0.15">
      <c r="A48" s="1" t="s">
        <v>30</v>
      </c>
      <c r="B48" s="1" t="s">
        <v>32</v>
      </c>
      <c r="C48" s="1">
        <v>3227</v>
      </c>
      <c r="D48" s="1">
        <v>3227</v>
      </c>
      <c r="E48" s="1">
        <v>3247</v>
      </c>
      <c r="F48" s="1">
        <v>1870</v>
      </c>
      <c r="G48" s="1">
        <v>1879</v>
      </c>
      <c r="H48" s="1">
        <v>164</v>
      </c>
      <c r="I48" s="1">
        <v>164</v>
      </c>
      <c r="J48" s="1">
        <v>13538</v>
      </c>
      <c r="K48" s="1">
        <v>892750.31999999902</v>
      </c>
      <c r="L48" s="1">
        <v>19586687</v>
      </c>
      <c r="M48" s="1">
        <v>801049</v>
      </c>
      <c r="N48" s="1">
        <v>100683</v>
      </c>
      <c r="O48" s="1">
        <v>4913</v>
      </c>
      <c r="P48" s="1">
        <v>25766</v>
      </c>
      <c r="Q48" s="1">
        <v>52193</v>
      </c>
      <c r="R48" s="1">
        <v>3915228.4499999899</v>
      </c>
      <c r="S48" s="1">
        <v>20191129</v>
      </c>
      <c r="T48" s="1">
        <v>20191205</v>
      </c>
      <c r="U48" s="1">
        <v>20191206</v>
      </c>
      <c r="V48" s="1" t="s">
        <v>28</v>
      </c>
      <c r="W48" s="13">
        <f t="shared" si="0"/>
        <v>3.3196856225825036E-2</v>
      </c>
      <c r="X48" s="13">
        <f t="shared" si="1"/>
        <v>1.420642761701396E-2</v>
      </c>
      <c r="Y48" s="14">
        <f t="shared" si="2"/>
        <v>0.42794496925772946</v>
      </c>
      <c r="Z48" s="12" t="str">
        <f>VLOOKUP(B48,区域匹配!A:B,2,0)</f>
        <v>广深</v>
      </c>
      <c r="AA48" s="12" t="str">
        <f t="shared" si="3"/>
        <v>20191129-20191205</v>
      </c>
    </row>
    <row r="49" spans="1:27" x14ac:dyDescent="0.15">
      <c r="A49" s="1" t="s">
        <v>30</v>
      </c>
      <c r="B49" s="1" t="s">
        <v>33</v>
      </c>
      <c r="C49" s="1">
        <v>2990</v>
      </c>
      <c r="D49" s="1">
        <v>2990</v>
      </c>
      <c r="E49" s="1">
        <v>3005</v>
      </c>
      <c r="F49" s="1">
        <v>1238</v>
      </c>
      <c r="G49" s="1">
        <v>1244</v>
      </c>
      <c r="H49" s="1">
        <v>124</v>
      </c>
      <c r="I49" s="1">
        <v>126</v>
      </c>
      <c r="J49" s="1">
        <v>9876</v>
      </c>
      <c r="K49" s="1">
        <v>1606738.72999999</v>
      </c>
      <c r="L49" s="1">
        <v>31664022</v>
      </c>
      <c r="M49" s="1">
        <v>999585</v>
      </c>
      <c r="N49" s="1">
        <v>115542</v>
      </c>
      <c r="O49" s="1">
        <v>4410</v>
      </c>
      <c r="P49" s="1">
        <v>27944</v>
      </c>
      <c r="Q49" s="1">
        <v>48556</v>
      </c>
      <c r="R49" s="1">
        <v>10269700.859999999</v>
      </c>
      <c r="S49" s="1">
        <v>20191129</v>
      </c>
      <c r="T49" s="1">
        <v>20191205</v>
      </c>
      <c r="U49" s="1">
        <v>20191206</v>
      </c>
      <c r="V49" s="1" t="s">
        <v>28</v>
      </c>
      <c r="W49" s="13">
        <f t="shared" si="0"/>
        <v>3.0758785285161714E-2</v>
      </c>
      <c r="X49" s="13">
        <f t="shared" si="1"/>
        <v>2.5568198583449196E-2</v>
      </c>
      <c r="Y49" s="14">
        <f t="shared" si="2"/>
        <v>0.83124864478258509</v>
      </c>
      <c r="Z49" s="12" t="str">
        <f>VLOOKUP(B49,区域匹配!A:B,2,0)</f>
        <v>杭濮</v>
      </c>
      <c r="AA49" s="12" t="str">
        <f t="shared" si="3"/>
        <v>20191129-20191205</v>
      </c>
    </row>
    <row r="50" spans="1:27" x14ac:dyDescent="0.15">
      <c r="A50" s="1" t="s">
        <v>30</v>
      </c>
      <c r="B50" s="1" t="s">
        <v>34</v>
      </c>
      <c r="C50" s="1">
        <v>1151</v>
      </c>
      <c r="D50" s="1">
        <v>1151</v>
      </c>
      <c r="E50" s="1">
        <v>1161</v>
      </c>
      <c r="F50" s="1">
        <v>649</v>
      </c>
      <c r="G50" s="1">
        <v>653</v>
      </c>
      <c r="H50" s="1">
        <v>65</v>
      </c>
      <c r="I50" s="1">
        <v>65</v>
      </c>
      <c r="J50" s="1">
        <v>4831</v>
      </c>
      <c r="K50" s="1">
        <v>282931.82</v>
      </c>
      <c r="L50" s="1">
        <v>8378885</v>
      </c>
      <c r="M50" s="1">
        <v>287112</v>
      </c>
      <c r="N50" s="1">
        <v>66500</v>
      </c>
      <c r="O50" s="1">
        <v>2419</v>
      </c>
      <c r="P50" s="1">
        <v>15988</v>
      </c>
      <c r="Q50" s="1">
        <v>20791</v>
      </c>
      <c r="R50" s="1">
        <v>1562098.98</v>
      </c>
      <c r="S50" s="1">
        <v>20191129</v>
      </c>
      <c r="T50" s="1">
        <v>20191205</v>
      </c>
      <c r="U50" s="1">
        <v>20191206</v>
      </c>
      <c r="V50" s="1" t="s">
        <v>28</v>
      </c>
      <c r="W50" s="13">
        <f t="shared" si="0"/>
        <v>1.1840589251913423E-2</v>
      </c>
      <c r="X50" s="13">
        <f t="shared" si="1"/>
        <v>4.5023231370894682E-3</v>
      </c>
      <c r="Y50" s="14">
        <f t="shared" si="2"/>
        <v>0.38024485448322592</v>
      </c>
      <c r="Z50" s="12" t="str">
        <f>VLOOKUP(B50,区域匹配!A:B,2,0)</f>
        <v>杭濮</v>
      </c>
      <c r="AA50" s="12" t="str">
        <f t="shared" si="3"/>
        <v>20191129-20191205</v>
      </c>
    </row>
    <row r="51" spans="1:27" x14ac:dyDescent="0.15">
      <c r="A51" s="1" t="s">
        <v>30</v>
      </c>
      <c r="B51" s="1" t="s">
        <v>35</v>
      </c>
      <c r="C51" s="1">
        <v>1615</v>
      </c>
      <c r="D51" s="1">
        <v>1615</v>
      </c>
      <c r="E51" s="1">
        <v>1616</v>
      </c>
      <c r="F51" s="1">
        <v>375</v>
      </c>
      <c r="G51" s="1">
        <v>375</v>
      </c>
      <c r="H51" s="1">
        <v>3</v>
      </c>
      <c r="I51" s="1">
        <v>3</v>
      </c>
      <c r="J51" s="1">
        <v>965</v>
      </c>
      <c r="K51" s="1">
        <v>202308.87999999899</v>
      </c>
      <c r="L51" s="1">
        <v>6972482</v>
      </c>
      <c r="M51" s="1">
        <v>183531</v>
      </c>
      <c r="N51" s="1">
        <v>35509</v>
      </c>
      <c r="O51" s="1">
        <v>505</v>
      </c>
      <c r="P51" s="1">
        <v>5077</v>
      </c>
      <c r="Q51" s="1">
        <v>7662</v>
      </c>
      <c r="R51" s="1">
        <v>2237064.8999999901</v>
      </c>
      <c r="S51" s="1">
        <v>20191129</v>
      </c>
      <c r="T51" s="1">
        <v>20191205</v>
      </c>
      <c r="U51" s="1">
        <v>20191206</v>
      </c>
      <c r="V51" s="1" t="s">
        <v>28</v>
      </c>
      <c r="W51" s="13">
        <f t="shared" si="0"/>
        <v>1.6613858941650891E-2</v>
      </c>
      <c r="X51" s="13">
        <f t="shared" si="1"/>
        <v>3.219362004820286E-3</v>
      </c>
      <c r="Y51" s="14">
        <f t="shared" si="2"/>
        <v>0.19377569149509002</v>
      </c>
      <c r="Z51" s="12" t="str">
        <f>VLOOKUP(B51,区域匹配!A:B,2,0)</f>
        <v>广深</v>
      </c>
      <c r="AA51" s="12" t="str">
        <f t="shared" si="3"/>
        <v>20191129-20191205</v>
      </c>
    </row>
    <row r="52" spans="1:27" x14ac:dyDescent="0.15">
      <c r="A52" s="1" t="s">
        <v>30</v>
      </c>
      <c r="B52" s="1" t="s">
        <v>36</v>
      </c>
      <c r="C52" s="1">
        <v>76</v>
      </c>
      <c r="D52" s="1">
        <v>76</v>
      </c>
      <c r="E52" s="1">
        <v>76</v>
      </c>
      <c r="F52" s="1">
        <v>2</v>
      </c>
      <c r="G52" s="1">
        <v>2</v>
      </c>
      <c r="H52" s="1">
        <v>0</v>
      </c>
      <c r="I52" s="1">
        <v>0</v>
      </c>
      <c r="J52" s="1">
        <v>3</v>
      </c>
      <c r="K52" s="1">
        <v>223.65</v>
      </c>
      <c r="L52" s="1">
        <v>99899</v>
      </c>
      <c r="M52" s="1">
        <v>1205</v>
      </c>
      <c r="N52" s="1">
        <v>783</v>
      </c>
      <c r="O52" s="1">
        <v>2</v>
      </c>
      <c r="P52" s="1">
        <v>70</v>
      </c>
      <c r="Q52" s="1">
        <v>35</v>
      </c>
      <c r="R52" s="1">
        <v>3922.7999999999902</v>
      </c>
      <c r="S52" s="1">
        <v>20191129</v>
      </c>
      <c r="T52" s="1">
        <v>20191205</v>
      </c>
      <c r="U52" s="1">
        <v>20191206</v>
      </c>
      <c r="V52" s="1" t="s">
        <v>28</v>
      </c>
      <c r="W52" s="13">
        <f t="shared" si="0"/>
        <v>7.8182865607768907E-4</v>
      </c>
      <c r="X52" s="13">
        <f t="shared" si="1"/>
        <v>3.5589654412503326E-6</v>
      </c>
      <c r="Y52" s="14">
        <f t="shared" si="2"/>
        <v>4.5521041133297678E-3</v>
      </c>
      <c r="Z52" s="12" t="str">
        <f>VLOOKUP(B52,区域匹配!A:B,2,0)</f>
        <v>广深</v>
      </c>
      <c r="AA52" s="12" t="str">
        <f t="shared" si="3"/>
        <v>20191129-20191205</v>
      </c>
    </row>
    <row r="53" spans="1:27" x14ac:dyDescent="0.15">
      <c r="A53" s="1" t="s">
        <v>30</v>
      </c>
      <c r="B53" s="1" t="s">
        <v>37</v>
      </c>
      <c r="C53" s="1">
        <v>1417</v>
      </c>
      <c r="D53" s="1">
        <v>1417</v>
      </c>
      <c r="E53" s="1">
        <v>1420</v>
      </c>
      <c r="F53" s="1">
        <v>598</v>
      </c>
      <c r="G53" s="1">
        <v>599</v>
      </c>
      <c r="H53" s="1">
        <v>64</v>
      </c>
      <c r="I53" s="1">
        <v>64</v>
      </c>
      <c r="J53" s="1">
        <v>4659</v>
      </c>
      <c r="K53" s="1">
        <v>1002811.18</v>
      </c>
      <c r="L53" s="1">
        <v>14516325</v>
      </c>
      <c r="M53" s="1">
        <v>542777</v>
      </c>
      <c r="N53" s="1">
        <v>76466</v>
      </c>
      <c r="O53" s="1">
        <v>1986</v>
      </c>
      <c r="P53" s="1">
        <v>14854</v>
      </c>
      <c r="Q53" s="1">
        <v>23372</v>
      </c>
      <c r="R53" s="1">
        <v>9405777.1500000004</v>
      </c>
      <c r="S53" s="1">
        <v>20191129</v>
      </c>
      <c r="T53" s="1">
        <v>20191205</v>
      </c>
      <c r="U53" s="1">
        <v>20191206</v>
      </c>
      <c r="V53" s="1" t="s">
        <v>28</v>
      </c>
      <c r="W53" s="13">
        <f t="shared" si="0"/>
        <v>1.4576989548185334E-2</v>
      </c>
      <c r="X53" s="13">
        <f t="shared" si="1"/>
        <v>1.5957837396465311E-2</v>
      </c>
      <c r="Y53" s="14">
        <f t="shared" si="2"/>
        <v>1.0947279164683132</v>
      </c>
      <c r="Z53" s="12" t="str">
        <f>VLOOKUP(B53,区域匹配!A:B,2,0)</f>
        <v>杭濮</v>
      </c>
      <c r="AA53" s="12" t="str">
        <f t="shared" si="3"/>
        <v>20191129-20191205</v>
      </c>
    </row>
    <row r="54" spans="1:27" x14ac:dyDescent="0.15">
      <c r="A54" s="1" t="s">
        <v>30</v>
      </c>
      <c r="B54" s="1" t="s">
        <v>38</v>
      </c>
      <c r="C54" s="1">
        <v>810</v>
      </c>
      <c r="D54" s="1">
        <v>810</v>
      </c>
      <c r="E54" s="1">
        <v>817</v>
      </c>
      <c r="F54" s="1">
        <v>264</v>
      </c>
      <c r="G54" s="1">
        <v>264</v>
      </c>
      <c r="H54" s="1">
        <v>15</v>
      </c>
      <c r="I54" s="1">
        <v>15</v>
      </c>
      <c r="J54" s="1">
        <v>1087</v>
      </c>
      <c r="K54" s="1">
        <v>72850.28</v>
      </c>
      <c r="L54" s="1">
        <v>5232902</v>
      </c>
      <c r="M54" s="1">
        <v>125017</v>
      </c>
      <c r="N54" s="1">
        <v>40127</v>
      </c>
      <c r="O54" s="1">
        <v>586</v>
      </c>
      <c r="P54" s="1">
        <v>6545</v>
      </c>
      <c r="Q54" s="1">
        <v>7393</v>
      </c>
      <c r="R54" s="1">
        <v>685169.82</v>
      </c>
      <c r="S54" s="1">
        <v>20191129</v>
      </c>
      <c r="T54" s="1">
        <v>20191205</v>
      </c>
      <c r="U54" s="1">
        <v>20191206</v>
      </c>
      <c r="V54" s="1" t="s">
        <v>28</v>
      </c>
      <c r="W54" s="13">
        <f t="shared" si="0"/>
        <v>8.3326475187227387E-3</v>
      </c>
      <c r="X54" s="13">
        <f t="shared" si="1"/>
        <v>1.1592739946586642E-3</v>
      </c>
      <c r="Y54" s="14">
        <f t="shared" si="2"/>
        <v>0.13912432897874003</v>
      </c>
      <c r="Z54" s="12" t="str">
        <f>VLOOKUP(B54,区域匹配!A:B,2,0)</f>
        <v>广深</v>
      </c>
      <c r="AA54" s="12" t="str">
        <f t="shared" si="3"/>
        <v>20191129-20191205</v>
      </c>
    </row>
    <row r="55" spans="1:27" x14ac:dyDescent="0.15">
      <c r="A55" s="1" t="s">
        <v>30</v>
      </c>
      <c r="B55" s="1" t="s">
        <v>39</v>
      </c>
      <c r="C55" s="1">
        <v>0</v>
      </c>
      <c r="D55" s="1">
        <v>91962</v>
      </c>
      <c r="E55" s="1">
        <v>311920</v>
      </c>
      <c r="F55" s="1">
        <v>66472</v>
      </c>
      <c r="G55" s="1">
        <v>138299</v>
      </c>
      <c r="H55" s="1">
        <v>2426</v>
      </c>
      <c r="I55" s="1">
        <v>5551</v>
      </c>
      <c r="J55" s="1">
        <v>560579</v>
      </c>
      <c r="K55" s="1">
        <v>56367335.939999998</v>
      </c>
      <c r="L55" s="1">
        <v>547122992</v>
      </c>
      <c r="M55" s="1">
        <v>13947610</v>
      </c>
      <c r="N55" s="1">
        <v>229597</v>
      </c>
      <c r="O55" s="1">
        <v>61622</v>
      </c>
      <c r="P55" s="1">
        <v>123518</v>
      </c>
      <c r="Q55" s="1">
        <v>935828</v>
      </c>
      <c r="R55" s="1">
        <v>126260630.06999999</v>
      </c>
      <c r="S55" s="1">
        <v>20191129</v>
      </c>
      <c r="T55" s="1">
        <v>20191205</v>
      </c>
      <c r="U55" s="1">
        <v>20191206</v>
      </c>
      <c r="V55" s="1" t="s">
        <v>29</v>
      </c>
      <c r="W55" s="13">
        <f t="shared" si="0"/>
        <v>0.9460332482923216</v>
      </c>
      <c r="X55" s="13">
        <f t="shared" si="1"/>
        <v>0.89697921138299941</v>
      </c>
      <c r="Y55" s="14">
        <f t="shared" si="2"/>
        <v>0.94814766077421775</v>
      </c>
      <c r="Z55" s="12" t="str">
        <f>VLOOKUP(B55,区域匹配!A:B,2,0)</f>
        <v>全盘</v>
      </c>
      <c r="AA55" s="12" t="str">
        <f t="shared" si="3"/>
        <v>20191129-20191205</v>
      </c>
    </row>
    <row r="56" spans="1:27" x14ac:dyDescent="0.15">
      <c r="A56" s="1" t="s">
        <v>30</v>
      </c>
      <c r="B56" s="1" t="s">
        <v>31</v>
      </c>
      <c r="C56" s="1">
        <v>0</v>
      </c>
      <c r="D56" s="1">
        <v>35388</v>
      </c>
      <c r="E56" s="1">
        <v>129819</v>
      </c>
      <c r="F56" s="1">
        <v>25856</v>
      </c>
      <c r="G56" s="1">
        <v>54208</v>
      </c>
      <c r="H56" s="1">
        <v>786</v>
      </c>
      <c r="I56" s="1">
        <v>1692</v>
      </c>
      <c r="J56" s="1">
        <v>196487</v>
      </c>
      <c r="K56" s="1">
        <v>23967519.559999999</v>
      </c>
      <c r="L56" s="1">
        <v>201064926</v>
      </c>
      <c r="M56" s="1">
        <v>5603970</v>
      </c>
      <c r="N56" s="1">
        <v>188237</v>
      </c>
      <c r="O56" s="1">
        <v>33180</v>
      </c>
      <c r="P56" s="1">
        <v>77299</v>
      </c>
      <c r="Q56" s="1">
        <v>355281</v>
      </c>
      <c r="R56" s="1">
        <v>53852840.109999999</v>
      </c>
      <c r="S56" s="1">
        <v>20191129</v>
      </c>
      <c r="T56" s="1">
        <v>20191205</v>
      </c>
      <c r="U56" s="1">
        <v>20191206</v>
      </c>
      <c r="V56" s="1" t="s">
        <v>29</v>
      </c>
      <c r="W56" s="13">
        <f t="shared" si="0"/>
        <v>0.36404411159575345</v>
      </c>
      <c r="X56" s="13">
        <f t="shared" si="1"/>
        <v>0.3813976026225413</v>
      </c>
      <c r="Y56" s="14">
        <f t="shared" si="2"/>
        <v>1.0476686491390299</v>
      </c>
      <c r="Z56" s="12" t="str">
        <f>VLOOKUP(B56,区域匹配!A:B,2,0)</f>
        <v>广深</v>
      </c>
      <c r="AA56" s="12" t="str">
        <f t="shared" si="3"/>
        <v>20191129-20191205</v>
      </c>
    </row>
    <row r="57" spans="1:27" x14ac:dyDescent="0.15">
      <c r="A57" s="1" t="s">
        <v>30</v>
      </c>
      <c r="B57" s="1" t="s">
        <v>32</v>
      </c>
      <c r="C57" s="1">
        <v>0</v>
      </c>
      <c r="D57" s="1">
        <v>21958</v>
      </c>
      <c r="E57" s="1">
        <v>68913</v>
      </c>
      <c r="F57" s="1">
        <v>16581</v>
      </c>
      <c r="G57" s="1">
        <v>35233</v>
      </c>
      <c r="H57" s="1">
        <v>750</v>
      </c>
      <c r="I57" s="1">
        <v>1741</v>
      </c>
      <c r="J57" s="1">
        <v>163849</v>
      </c>
      <c r="K57" s="1">
        <v>11033487.499999899</v>
      </c>
      <c r="L57" s="1">
        <v>104258876</v>
      </c>
      <c r="M57" s="1">
        <v>2999728</v>
      </c>
      <c r="N57" s="1">
        <v>167041</v>
      </c>
      <c r="O57" s="1">
        <v>29763</v>
      </c>
      <c r="P57" s="1">
        <v>65114</v>
      </c>
      <c r="Q57" s="1">
        <v>241818</v>
      </c>
      <c r="R57" s="1">
        <v>17811601.519999899</v>
      </c>
      <c r="S57" s="1">
        <v>20191129</v>
      </c>
      <c r="T57" s="1">
        <v>20191205</v>
      </c>
      <c r="U57" s="1">
        <v>20191206</v>
      </c>
      <c r="V57" s="1" t="s">
        <v>29</v>
      </c>
      <c r="W57" s="13">
        <f t="shared" si="0"/>
        <v>0.22588675829149865</v>
      </c>
      <c r="X57" s="13">
        <f t="shared" si="1"/>
        <v>0.17557702083150981</v>
      </c>
      <c r="Y57" s="14">
        <f t="shared" si="2"/>
        <v>0.77727894348253046</v>
      </c>
      <c r="Z57" s="12" t="str">
        <f>VLOOKUP(B57,区域匹配!A:B,2,0)</f>
        <v>广深</v>
      </c>
      <c r="AA57" s="12" t="str">
        <f t="shared" si="3"/>
        <v>20191129-20191205</v>
      </c>
    </row>
    <row r="58" spans="1:27" x14ac:dyDescent="0.15">
      <c r="A58" s="1" t="s">
        <v>30</v>
      </c>
      <c r="B58" s="1" t="s">
        <v>33</v>
      </c>
      <c r="C58" s="1">
        <v>0</v>
      </c>
      <c r="D58" s="1">
        <v>14808</v>
      </c>
      <c r="E58" s="1">
        <v>55895</v>
      </c>
      <c r="F58" s="1">
        <v>9527</v>
      </c>
      <c r="G58" s="1">
        <v>19177</v>
      </c>
      <c r="H58" s="1">
        <v>309</v>
      </c>
      <c r="I58" s="1">
        <v>658</v>
      </c>
      <c r="J58" s="1">
        <v>65814</v>
      </c>
      <c r="K58" s="1">
        <v>11249067.4899999</v>
      </c>
      <c r="L58" s="1">
        <v>124206300</v>
      </c>
      <c r="M58" s="1">
        <v>2639157</v>
      </c>
      <c r="N58" s="1">
        <v>162541</v>
      </c>
      <c r="O58" s="1">
        <v>20433</v>
      </c>
      <c r="P58" s="1">
        <v>56441</v>
      </c>
      <c r="Q58" s="1">
        <v>140112</v>
      </c>
      <c r="R58" s="1">
        <v>29843623.440000001</v>
      </c>
      <c r="S58" s="1">
        <v>20191129</v>
      </c>
      <c r="T58" s="1">
        <v>20191205</v>
      </c>
      <c r="U58" s="1">
        <v>20191206</v>
      </c>
      <c r="V58" s="1" t="s">
        <v>29</v>
      </c>
      <c r="W58" s="13">
        <f t="shared" si="0"/>
        <v>0.15233314130524236</v>
      </c>
      <c r="X58" s="13">
        <f t="shared" si="1"/>
        <v>0.17900756737403203</v>
      </c>
      <c r="Y58" s="14">
        <f t="shared" si="2"/>
        <v>1.1751058623240753</v>
      </c>
      <c r="Z58" s="12" t="str">
        <f>VLOOKUP(B58,区域匹配!A:B,2,0)</f>
        <v>杭濮</v>
      </c>
      <c r="AA58" s="12" t="str">
        <f t="shared" si="3"/>
        <v>20191129-20191205</v>
      </c>
    </row>
    <row r="59" spans="1:27" x14ac:dyDescent="0.15">
      <c r="A59" s="1" t="s">
        <v>30</v>
      </c>
      <c r="B59" s="1" t="s">
        <v>34</v>
      </c>
      <c r="C59" s="1">
        <v>0</v>
      </c>
      <c r="D59" s="1">
        <v>7605</v>
      </c>
      <c r="E59" s="1">
        <v>24139</v>
      </c>
      <c r="F59" s="1">
        <v>6623</v>
      </c>
      <c r="G59" s="1">
        <v>16716</v>
      </c>
      <c r="H59" s="1">
        <v>489</v>
      </c>
      <c r="I59" s="1">
        <v>1288</v>
      </c>
      <c r="J59" s="1">
        <v>103729</v>
      </c>
      <c r="K59" s="1">
        <v>5032991.82</v>
      </c>
      <c r="L59" s="1">
        <v>59326870</v>
      </c>
      <c r="M59" s="1">
        <v>1514550</v>
      </c>
      <c r="N59" s="1">
        <v>139913</v>
      </c>
      <c r="O59" s="1">
        <v>25470</v>
      </c>
      <c r="P59" s="1">
        <v>54033</v>
      </c>
      <c r="Q59" s="1">
        <v>138717</v>
      </c>
      <c r="R59" s="1">
        <v>9026389.3499999996</v>
      </c>
      <c r="S59" s="1">
        <v>20191129</v>
      </c>
      <c r="T59" s="1">
        <v>20191205</v>
      </c>
      <c r="U59" s="1">
        <v>20191206</v>
      </c>
      <c r="V59" s="1" t="s">
        <v>29</v>
      </c>
      <c r="W59" s="13">
        <f t="shared" si="0"/>
        <v>7.8234301703563491E-2</v>
      </c>
      <c r="X59" s="13">
        <f t="shared" si="1"/>
        <v>8.0090516223901703E-2</v>
      </c>
      <c r="Y59" s="14">
        <f t="shared" si="2"/>
        <v>1.0237263512285386</v>
      </c>
      <c r="Z59" s="12" t="str">
        <f>VLOOKUP(B59,区域匹配!A:B,2,0)</f>
        <v>杭濮</v>
      </c>
      <c r="AA59" s="12" t="str">
        <f t="shared" si="3"/>
        <v>20191129-20191205</v>
      </c>
    </row>
    <row r="60" spans="1:27" x14ac:dyDescent="0.15">
      <c r="A60" s="1" t="s">
        <v>30</v>
      </c>
      <c r="B60" s="1" t="s">
        <v>35</v>
      </c>
      <c r="C60" s="1">
        <v>0</v>
      </c>
      <c r="D60" s="1">
        <v>3446</v>
      </c>
      <c r="E60" s="1">
        <v>8700</v>
      </c>
      <c r="F60" s="1">
        <v>1897</v>
      </c>
      <c r="G60" s="1">
        <v>2549</v>
      </c>
      <c r="H60" s="1">
        <v>9</v>
      </c>
      <c r="I60" s="1">
        <v>9</v>
      </c>
      <c r="J60" s="1">
        <v>4415</v>
      </c>
      <c r="K60" s="1">
        <v>943638.89999999804</v>
      </c>
      <c r="L60" s="1">
        <v>14622950</v>
      </c>
      <c r="M60" s="1">
        <v>229751</v>
      </c>
      <c r="N60" s="1">
        <v>44832</v>
      </c>
      <c r="O60" s="1">
        <v>2019</v>
      </c>
      <c r="P60" s="1">
        <v>6760</v>
      </c>
      <c r="Q60" s="1">
        <v>10416</v>
      </c>
      <c r="R60" s="1">
        <v>2381096.3499999898</v>
      </c>
      <c r="S60" s="1">
        <v>20191129</v>
      </c>
      <c r="T60" s="1">
        <v>20191205</v>
      </c>
      <c r="U60" s="1">
        <v>20191206</v>
      </c>
      <c r="V60" s="1" t="s">
        <v>29</v>
      </c>
      <c r="W60" s="13">
        <f t="shared" si="0"/>
        <v>3.5449757221627846E-2</v>
      </c>
      <c r="X60" s="13">
        <f t="shared" si="1"/>
        <v>1.501622282190687E-2</v>
      </c>
      <c r="Y60" s="14">
        <f t="shared" si="2"/>
        <v>0.42359169706091793</v>
      </c>
      <c r="Z60" s="12" t="str">
        <f>VLOOKUP(B60,区域匹配!A:B,2,0)</f>
        <v>广深</v>
      </c>
      <c r="AA60" s="12" t="str">
        <f t="shared" si="3"/>
        <v>20191129-20191205</v>
      </c>
    </row>
    <row r="61" spans="1:27" x14ac:dyDescent="0.15">
      <c r="A61" s="1" t="s">
        <v>30</v>
      </c>
      <c r="B61" s="1" t="s">
        <v>36</v>
      </c>
      <c r="C61" s="1">
        <v>0</v>
      </c>
      <c r="D61" s="1">
        <v>86</v>
      </c>
      <c r="E61" s="1">
        <v>211</v>
      </c>
      <c r="F61" s="1">
        <v>35</v>
      </c>
      <c r="G61" s="1">
        <v>40</v>
      </c>
      <c r="H61" s="1">
        <v>0</v>
      </c>
      <c r="I61" s="1">
        <v>0</v>
      </c>
      <c r="J61" s="1">
        <v>54</v>
      </c>
      <c r="K61" s="1">
        <v>4791.4899999999898</v>
      </c>
      <c r="L61" s="1">
        <v>90132</v>
      </c>
      <c r="M61" s="1">
        <v>1041</v>
      </c>
      <c r="N61" s="1">
        <v>875</v>
      </c>
      <c r="O61" s="1">
        <v>39</v>
      </c>
      <c r="P61" s="1">
        <v>61</v>
      </c>
      <c r="Q61" s="1">
        <v>45</v>
      </c>
      <c r="R61" s="1">
        <v>3390.17</v>
      </c>
      <c r="S61" s="1">
        <v>20191129</v>
      </c>
      <c r="T61" s="1">
        <v>20191205</v>
      </c>
      <c r="U61" s="1">
        <v>20191206</v>
      </c>
      <c r="V61" s="1" t="s">
        <v>29</v>
      </c>
      <c r="W61" s="13">
        <f t="shared" si="0"/>
        <v>8.8470084766685867E-4</v>
      </c>
      <c r="X61" s="13">
        <f t="shared" si="1"/>
        <v>7.624747293582168E-5</v>
      </c>
      <c r="Y61" s="14">
        <f t="shared" si="2"/>
        <v>8.6184469176108766E-2</v>
      </c>
      <c r="Z61" s="12" t="str">
        <f>VLOOKUP(B61,区域匹配!A:B,2,0)</f>
        <v>广深</v>
      </c>
      <c r="AA61" s="12" t="str">
        <f t="shared" si="3"/>
        <v>20191129-20191205</v>
      </c>
    </row>
    <row r="62" spans="1:27" x14ac:dyDescent="0.15">
      <c r="A62" s="1" t="s">
        <v>30</v>
      </c>
      <c r="B62" s="1" t="s">
        <v>37</v>
      </c>
      <c r="C62" s="1">
        <v>0</v>
      </c>
      <c r="D62" s="1">
        <v>4837</v>
      </c>
      <c r="E62" s="1">
        <v>15518</v>
      </c>
      <c r="F62" s="1">
        <v>2926</v>
      </c>
      <c r="G62" s="1">
        <v>5024</v>
      </c>
      <c r="H62" s="1">
        <v>44</v>
      </c>
      <c r="I62" s="1">
        <v>80</v>
      </c>
      <c r="J62" s="1">
        <v>12479</v>
      </c>
      <c r="K62" s="1">
        <v>3311219.47</v>
      </c>
      <c r="L62" s="1">
        <v>29600373</v>
      </c>
      <c r="M62" s="1">
        <v>658536</v>
      </c>
      <c r="N62" s="1">
        <v>86699</v>
      </c>
      <c r="O62" s="1">
        <v>5281</v>
      </c>
      <c r="P62" s="1">
        <v>17654</v>
      </c>
      <c r="Q62" s="1">
        <v>29936</v>
      </c>
      <c r="R62" s="1">
        <v>11897200.859999999</v>
      </c>
      <c r="S62" s="1">
        <v>20191129</v>
      </c>
      <c r="T62" s="1">
        <v>20191205</v>
      </c>
      <c r="U62" s="1">
        <v>20191206</v>
      </c>
      <c r="V62" s="1" t="s">
        <v>29</v>
      </c>
      <c r="W62" s="13">
        <f t="shared" si="0"/>
        <v>4.9759279071681345E-2</v>
      </c>
      <c r="X62" s="13">
        <f t="shared" si="1"/>
        <v>5.26917758199206E-2</v>
      </c>
      <c r="Y62" s="14">
        <f t="shared" si="2"/>
        <v>1.0589336663020139</v>
      </c>
      <c r="Z62" s="12" t="str">
        <f>VLOOKUP(B62,区域匹配!A:B,2,0)</f>
        <v>杭濮</v>
      </c>
      <c r="AA62" s="12" t="str">
        <f t="shared" si="3"/>
        <v>20191129-20191205</v>
      </c>
    </row>
    <row r="63" spans="1:27" x14ac:dyDescent="0.15">
      <c r="A63" s="1" t="s">
        <v>30</v>
      </c>
      <c r="B63" s="1" t="s">
        <v>38</v>
      </c>
      <c r="C63" s="1">
        <v>0</v>
      </c>
      <c r="D63" s="1">
        <v>3834</v>
      </c>
      <c r="E63" s="1">
        <v>8725</v>
      </c>
      <c r="F63" s="1">
        <v>3027</v>
      </c>
      <c r="G63" s="1">
        <v>5352</v>
      </c>
      <c r="H63" s="1">
        <v>39</v>
      </c>
      <c r="I63" s="1">
        <v>83</v>
      </c>
      <c r="J63" s="1">
        <v>13752</v>
      </c>
      <c r="K63" s="1">
        <v>824619.70999999903</v>
      </c>
      <c r="L63" s="1">
        <v>13952565</v>
      </c>
      <c r="M63" s="1">
        <v>300877</v>
      </c>
      <c r="N63" s="1">
        <v>64454</v>
      </c>
      <c r="O63" s="1">
        <v>6440</v>
      </c>
      <c r="P63" s="1">
        <v>14221</v>
      </c>
      <c r="Q63" s="1">
        <v>19503</v>
      </c>
      <c r="R63" s="1">
        <v>1444488.27</v>
      </c>
      <c r="S63" s="1">
        <v>20191129</v>
      </c>
      <c r="T63" s="1">
        <v>20191205</v>
      </c>
      <c r="U63" s="1">
        <v>20191206</v>
      </c>
      <c r="V63" s="1" t="s">
        <v>29</v>
      </c>
      <c r="W63" s="13">
        <f t="shared" si="0"/>
        <v>3.9441198255287628E-2</v>
      </c>
      <c r="X63" s="13">
        <f t="shared" si="1"/>
        <v>1.312225821624801E-2</v>
      </c>
      <c r="Y63" s="14">
        <f t="shared" si="2"/>
        <v>0.33270434968310814</v>
      </c>
      <c r="Z63" s="12" t="str">
        <f>VLOOKUP(B63,区域匹配!A:B,2,0)</f>
        <v>广深</v>
      </c>
      <c r="AA63" s="12" t="str">
        <f t="shared" si="3"/>
        <v>20191129-20191205</v>
      </c>
    </row>
    <row r="64" spans="1:27" x14ac:dyDescent="0.15">
      <c r="A64" s="1" t="s">
        <v>30</v>
      </c>
      <c r="B64" s="1" t="s">
        <v>31</v>
      </c>
      <c r="C64" s="1">
        <v>3772</v>
      </c>
      <c r="D64" s="1">
        <v>3772</v>
      </c>
      <c r="E64" s="1">
        <v>3782</v>
      </c>
      <c r="F64" s="1">
        <v>1838</v>
      </c>
      <c r="G64" s="1">
        <v>1838</v>
      </c>
      <c r="H64" s="1">
        <v>81</v>
      </c>
      <c r="I64" s="1">
        <v>81</v>
      </c>
      <c r="J64" s="1">
        <v>8045</v>
      </c>
      <c r="K64" s="1">
        <v>985806.98000000103</v>
      </c>
      <c r="M64" s="1">
        <v>330554</v>
      </c>
      <c r="N64" s="1">
        <v>45264</v>
      </c>
      <c r="O64" s="1">
        <v>3334</v>
      </c>
      <c r="S64" s="1">
        <v>20181206</v>
      </c>
      <c r="T64" s="1">
        <v>20181212</v>
      </c>
      <c r="U64" s="1">
        <v>20181213</v>
      </c>
      <c r="V64" s="1" t="s">
        <v>28</v>
      </c>
      <c r="W64" s="13">
        <f t="shared" si="0"/>
        <v>5.5666238691872906E-2</v>
      </c>
      <c r="X64" s="13">
        <f t="shared" si="1"/>
        <v>2.453366270399248E-2</v>
      </c>
      <c r="Y64" s="14">
        <f t="shared" si="2"/>
        <v>0.44072786810319048</v>
      </c>
      <c r="Z64" s="12" t="str">
        <f>VLOOKUP(B64,区域匹配!A:B,2,0)</f>
        <v>广深</v>
      </c>
      <c r="AA64" s="12" t="str">
        <f t="shared" si="3"/>
        <v>20181206-20181212</v>
      </c>
    </row>
    <row r="65" spans="1:27" x14ac:dyDescent="0.15">
      <c r="A65" s="1" t="s">
        <v>30</v>
      </c>
      <c r="B65" s="1" t="s">
        <v>32</v>
      </c>
      <c r="C65" s="1">
        <v>2527</v>
      </c>
      <c r="D65" s="1">
        <v>2527</v>
      </c>
      <c r="E65" s="1">
        <v>2528</v>
      </c>
      <c r="F65" s="1">
        <v>1299</v>
      </c>
      <c r="G65" s="1">
        <v>1300</v>
      </c>
      <c r="H65" s="1">
        <v>60</v>
      </c>
      <c r="I65" s="1">
        <v>60</v>
      </c>
      <c r="J65" s="1">
        <v>6045</v>
      </c>
      <c r="K65" s="1">
        <v>484165.5</v>
      </c>
      <c r="M65" s="1">
        <v>148712</v>
      </c>
      <c r="N65" s="1">
        <v>29609</v>
      </c>
      <c r="O65" s="1">
        <v>2617</v>
      </c>
      <c r="S65" s="1">
        <v>20181206</v>
      </c>
      <c r="T65" s="1">
        <v>20181212</v>
      </c>
      <c r="U65" s="1">
        <v>20181213</v>
      </c>
      <c r="V65" s="1" t="s">
        <v>28</v>
      </c>
      <c r="W65" s="13">
        <f t="shared" si="0"/>
        <v>3.7292838063192689E-2</v>
      </c>
      <c r="X65" s="13">
        <f t="shared" si="1"/>
        <v>1.2049370019585231E-2</v>
      </c>
      <c r="Y65" s="14">
        <f t="shared" si="2"/>
        <v>0.32310144910847444</v>
      </c>
      <c r="Z65" s="12" t="str">
        <f>VLOOKUP(B65,区域匹配!A:B,2,0)</f>
        <v>广深</v>
      </c>
      <c r="AA65" s="12" t="str">
        <f t="shared" si="3"/>
        <v>20181206-20181212</v>
      </c>
    </row>
    <row r="66" spans="1:27" x14ac:dyDescent="0.15">
      <c r="A66" s="1" t="s">
        <v>30</v>
      </c>
      <c r="B66" s="1" t="s">
        <v>33</v>
      </c>
      <c r="C66" s="1">
        <v>2744</v>
      </c>
      <c r="D66" s="1">
        <v>2744</v>
      </c>
      <c r="E66" s="1">
        <v>2755</v>
      </c>
      <c r="F66" s="1">
        <v>1274</v>
      </c>
      <c r="G66" s="1">
        <v>1279</v>
      </c>
      <c r="H66" s="1">
        <v>93</v>
      </c>
      <c r="I66" s="1">
        <v>93</v>
      </c>
      <c r="J66" s="1">
        <v>8402</v>
      </c>
      <c r="K66" s="1">
        <v>1514981.19</v>
      </c>
      <c r="M66" s="1">
        <v>226172</v>
      </c>
      <c r="N66" s="1">
        <v>38440</v>
      </c>
      <c r="O66" s="1">
        <v>3929</v>
      </c>
      <c r="S66" s="1">
        <v>20181206</v>
      </c>
      <c r="T66" s="1">
        <v>20181212</v>
      </c>
      <c r="U66" s="1">
        <v>20181213</v>
      </c>
      <c r="V66" s="1" t="s">
        <v>28</v>
      </c>
      <c r="W66" s="13">
        <f t="shared" si="0"/>
        <v>4.0495270140641373E-2</v>
      </c>
      <c r="X66" s="13">
        <f t="shared" si="1"/>
        <v>3.7703159211099423E-2</v>
      </c>
      <c r="Y66" s="14">
        <f t="shared" si="2"/>
        <v>0.93105093706388775</v>
      </c>
      <c r="Z66" s="12" t="str">
        <f>VLOOKUP(B66,区域匹配!A:B,2,0)</f>
        <v>杭濮</v>
      </c>
      <c r="AA66" s="12" t="str">
        <f t="shared" si="3"/>
        <v>20181206-20181212</v>
      </c>
    </row>
    <row r="67" spans="1:27" x14ac:dyDescent="0.15">
      <c r="A67" s="1" t="s">
        <v>30</v>
      </c>
      <c r="B67" s="1" t="s">
        <v>34</v>
      </c>
      <c r="C67" s="1">
        <v>1054</v>
      </c>
      <c r="D67" s="1">
        <v>1054</v>
      </c>
      <c r="E67" s="1">
        <v>1059</v>
      </c>
      <c r="F67" s="1">
        <v>750</v>
      </c>
      <c r="G67" s="1">
        <v>750</v>
      </c>
      <c r="H67" s="1">
        <v>82</v>
      </c>
      <c r="I67" s="1">
        <v>82</v>
      </c>
      <c r="J67" s="1">
        <v>5621</v>
      </c>
      <c r="K67" s="1">
        <v>262075.72</v>
      </c>
      <c r="M67" s="1">
        <v>99835</v>
      </c>
      <c r="N67" s="1">
        <v>20682</v>
      </c>
      <c r="O67" s="1">
        <v>2422</v>
      </c>
      <c r="S67" s="1">
        <v>20181206</v>
      </c>
      <c r="T67" s="1">
        <v>20181212</v>
      </c>
      <c r="U67" s="1">
        <v>20181213</v>
      </c>
      <c r="V67" s="1" t="s">
        <v>28</v>
      </c>
      <c r="W67" s="13">
        <f t="shared" ref="W67:W79" si="4">IFERROR(D67/SUMIFS(D:D,U:U,U67,B:B,"全盘",V:V,"全部"),0)</f>
        <v>1.5554670090465017E-2</v>
      </c>
      <c r="X67" s="13">
        <f t="shared" ref="X67:X79" si="5">IFERROR(K67/SUMIFS(K:K,U:U,U67,B:B,"全盘",V:V,"全部"),0)</f>
        <v>6.522247709572891E-3</v>
      </c>
      <c r="Y67" s="14">
        <f t="shared" ref="Y67:Y79" si="6">IFERROR(X67/W67,0)</f>
        <v>0.41931122110850916</v>
      </c>
      <c r="Z67" s="12" t="str">
        <f>VLOOKUP(B67,区域匹配!A:B,2,0)</f>
        <v>杭濮</v>
      </c>
      <c r="AA67" s="12" t="str">
        <f t="shared" ref="AA67:AA79" si="7">S67&amp;"-"&amp;T67</f>
        <v>20181206-20181212</v>
      </c>
    </row>
    <row r="68" spans="1:27" x14ac:dyDescent="0.15">
      <c r="A68" s="1" t="s">
        <v>30</v>
      </c>
      <c r="B68" s="1" t="s">
        <v>35</v>
      </c>
      <c r="C68" s="1">
        <v>1048</v>
      </c>
      <c r="D68" s="1">
        <v>1048</v>
      </c>
      <c r="E68" s="1">
        <v>1048</v>
      </c>
      <c r="F68" s="1">
        <v>230</v>
      </c>
      <c r="G68" s="1">
        <v>230</v>
      </c>
      <c r="H68" s="1">
        <v>3</v>
      </c>
      <c r="I68" s="1">
        <v>3</v>
      </c>
      <c r="J68" s="1">
        <v>609</v>
      </c>
      <c r="K68" s="1">
        <v>91107.449999999895</v>
      </c>
      <c r="M68" s="1">
        <v>23776</v>
      </c>
      <c r="N68" s="1">
        <v>7413</v>
      </c>
      <c r="O68" s="1">
        <v>341</v>
      </c>
      <c r="S68" s="1">
        <v>20181206</v>
      </c>
      <c r="T68" s="1">
        <v>20181212</v>
      </c>
      <c r="U68" s="1">
        <v>20181213</v>
      </c>
      <c r="V68" s="1" t="s">
        <v>28</v>
      </c>
      <c r="W68" s="13">
        <f t="shared" si="4"/>
        <v>1.5466123581411136E-2</v>
      </c>
      <c r="X68" s="13">
        <f t="shared" si="5"/>
        <v>2.267380423823794E-3</v>
      </c>
      <c r="Y68" s="14">
        <f t="shared" si="6"/>
        <v>0.14660301994153063</v>
      </c>
      <c r="Z68" s="12" t="str">
        <f>VLOOKUP(B68,区域匹配!A:B,2,0)</f>
        <v>广深</v>
      </c>
      <c r="AA68" s="12" t="str">
        <f t="shared" si="7"/>
        <v>20181206-20181212</v>
      </c>
    </row>
    <row r="69" spans="1:27" x14ac:dyDescent="0.15">
      <c r="A69" s="1" t="s">
        <v>30</v>
      </c>
      <c r="B69" s="1" t="s">
        <v>37</v>
      </c>
      <c r="C69" s="1">
        <v>950</v>
      </c>
      <c r="D69" s="1">
        <v>950</v>
      </c>
      <c r="E69" s="1">
        <v>992</v>
      </c>
      <c r="F69" s="1">
        <v>407</v>
      </c>
      <c r="G69" s="1">
        <v>416</v>
      </c>
      <c r="H69" s="1">
        <v>34</v>
      </c>
      <c r="I69" s="1">
        <v>34</v>
      </c>
      <c r="J69" s="1">
        <v>3156</v>
      </c>
      <c r="K69" s="1">
        <v>455480.32999999903</v>
      </c>
      <c r="M69" s="1">
        <v>84692</v>
      </c>
      <c r="N69" s="1">
        <v>17850</v>
      </c>
      <c r="O69" s="1">
        <v>1280</v>
      </c>
      <c r="S69" s="1">
        <v>20181206</v>
      </c>
      <c r="T69" s="1">
        <v>20181212</v>
      </c>
      <c r="U69" s="1">
        <v>20181213</v>
      </c>
      <c r="V69" s="1" t="s">
        <v>28</v>
      </c>
      <c r="W69" s="13">
        <f t="shared" si="4"/>
        <v>1.4019863933531088E-2</v>
      </c>
      <c r="X69" s="13">
        <f t="shared" si="5"/>
        <v>1.1335485557754066E-2</v>
      </c>
      <c r="Y69" s="14">
        <f t="shared" si="6"/>
        <v>0.80853035460944556</v>
      </c>
      <c r="Z69" s="12" t="str">
        <f>VLOOKUP(B69,区域匹配!A:B,2,0)</f>
        <v>杭濮</v>
      </c>
      <c r="AA69" s="12" t="str">
        <f t="shared" si="7"/>
        <v>20181206-20181212</v>
      </c>
    </row>
    <row r="70" spans="1:27" x14ac:dyDescent="0.15">
      <c r="A70" s="1" t="s">
        <v>30</v>
      </c>
      <c r="B70" s="1" t="s">
        <v>38</v>
      </c>
      <c r="C70" s="1">
        <v>729</v>
      </c>
      <c r="D70" s="1">
        <v>729</v>
      </c>
      <c r="E70" s="1">
        <v>737</v>
      </c>
      <c r="F70" s="1">
        <v>288</v>
      </c>
      <c r="G70" s="1">
        <v>291</v>
      </c>
      <c r="H70" s="1">
        <v>9</v>
      </c>
      <c r="I70" s="1">
        <v>9</v>
      </c>
      <c r="J70" s="1">
        <v>951</v>
      </c>
      <c r="K70" s="1">
        <v>53113.3400000002</v>
      </c>
      <c r="M70" s="1">
        <v>41647</v>
      </c>
      <c r="N70" s="1">
        <v>14790</v>
      </c>
      <c r="O70" s="1">
        <v>579</v>
      </c>
      <c r="S70" s="1">
        <v>20181206</v>
      </c>
      <c r="T70" s="1">
        <v>20181212</v>
      </c>
      <c r="U70" s="1">
        <v>20181213</v>
      </c>
      <c r="V70" s="1" t="s">
        <v>28</v>
      </c>
      <c r="W70" s="13">
        <f t="shared" si="4"/>
        <v>1.0758400850046488E-2</v>
      </c>
      <c r="X70" s="13">
        <f t="shared" si="5"/>
        <v>1.3218254638879463E-3</v>
      </c>
      <c r="Y70" s="14">
        <f t="shared" si="6"/>
        <v>0.12286449281002898</v>
      </c>
      <c r="Z70" s="12" t="str">
        <f>VLOOKUP(B70,区域匹配!A:B,2,0)</f>
        <v>广深</v>
      </c>
      <c r="AA70" s="12" t="str">
        <f t="shared" si="7"/>
        <v>20181206-20181212</v>
      </c>
    </row>
    <row r="71" spans="1:27" x14ac:dyDescent="0.15">
      <c r="A71" s="1" t="s">
        <v>30</v>
      </c>
      <c r="B71" s="1" t="s">
        <v>39</v>
      </c>
      <c r="C71" s="1">
        <v>12824</v>
      </c>
      <c r="D71" s="1">
        <v>12824</v>
      </c>
      <c r="E71" s="1">
        <v>12901</v>
      </c>
      <c r="F71" s="1">
        <v>6086</v>
      </c>
      <c r="G71" s="1">
        <v>6104</v>
      </c>
      <c r="H71" s="1">
        <v>362</v>
      </c>
      <c r="I71" s="1">
        <v>362</v>
      </c>
      <c r="J71" s="1">
        <v>32829</v>
      </c>
      <c r="K71" s="1">
        <v>3846730.51</v>
      </c>
      <c r="M71" s="1">
        <v>955388</v>
      </c>
      <c r="N71" s="1">
        <v>65400</v>
      </c>
      <c r="O71" s="1">
        <v>10491</v>
      </c>
      <c r="S71" s="1">
        <v>20181206</v>
      </c>
      <c r="T71" s="1">
        <v>20181212</v>
      </c>
      <c r="U71" s="1">
        <v>20181213</v>
      </c>
      <c r="V71" s="1" t="s">
        <v>28</v>
      </c>
      <c r="W71" s="13">
        <f t="shared" si="4"/>
        <v>0.1892534053511607</v>
      </c>
      <c r="X71" s="13">
        <f t="shared" si="5"/>
        <v>9.5733131089715817E-2</v>
      </c>
      <c r="Y71" s="14">
        <f t="shared" si="6"/>
        <v>0.50584628008189592</v>
      </c>
      <c r="Z71" s="12" t="str">
        <f>VLOOKUP(B71,区域匹配!A:B,2,0)</f>
        <v>全盘</v>
      </c>
      <c r="AA71" s="12" t="str">
        <f t="shared" si="7"/>
        <v>20181206-20181212</v>
      </c>
    </row>
    <row r="72" spans="1:27" x14ac:dyDescent="0.15">
      <c r="A72" s="1" t="s">
        <v>30</v>
      </c>
      <c r="B72" s="1" t="s">
        <v>31</v>
      </c>
      <c r="C72" s="1">
        <v>0</v>
      </c>
      <c r="D72" s="1">
        <v>20789</v>
      </c>
      <c r="E72" s="1">
        <v>55044</v>
      </c>
      <c r="F72" s="1">
        <v>13478</v>
      </c>
      <c r="G72" s="1">
        <v>26631</v>
      </c>
      <c r="H72" s="1">
        <v>457</v>
      </c>
      <c r="I72" s="1">
        <v>724</v>
      </c>
      <c r="J72" s="1">
        <v>88441</v>
      </c>
      <c r="K72" s="1">
        <v>11414031.18</v>
      </c>
      <c r="M72" s="1">
        <v>1332593</v>
      </c>
      <c r="N72" s="1">
        <v>72297</v>
      </c>
      <c r="O72" s="1">
        <v>18245</v>
      </c>
      <c r="S72" s="1">
        <v>20181206</v>
      </c>
      <c r="T72" s="1">
        <v>20181212</v>
      </c>
      <c r="U72" s="1">
        <v>20181213</v>
      </c>
      <c r="V72" s="1" t="s">
        <v>29</v>
      </c>
      <c r="W72" s="13">
        <f t="shared" si="4"/>
        <v>0.30679889612018713</v>
      </c>
      <c r="X72" s="13">
        <f t="shared" si="5"/>
        <v>0.28405965543373712</v>
      </c>
      <c r="Y72" s="14">
        <f t="shared" si="6"/>
        <v>0.92588226041875321</v>
      </c>
      <c r="Z72" s="12" t="str">
        <f>VLOOKUP(B72,区域匹配!A:B,2,0)</f>
        <v>广深</v>
      </c>
      <c r="AA72" s="12" t="str">
        <f t="shared" si="7"/>
        <v>20181206-20181212</v>
      </c>
    </row>
    <row r="73" spans="1:27" x14ac:dyDescent="0.15">
      <c r="A73" s="1" t="s">
        <v>30</v>
      </c>
      <c r="B73" s="1" t="s">
        <v>32</v>
      </c>
      <c r="C73" s="1">
        <v>0</v>
      </c>
      <c r="D73" s="1">
        <v>10111</v>
      </c>
      <c r="E73" s="1">
        <v>27819</v>
      </c>
      <c r="F73" s="1">
        <v>7706</v>
      </c>
      <c r="G73" s="1">
        <v>16666</v>
      </c>
      <c r="H73" s="1">
        <v>369</v>
      </c>
      <c r="I73" s="1">
        <v>840</v>
      </c>
      <c r="J73" s="1">
        <v>75102</v>
      </c>
      <c r="K73" s="1">
        <v>5645770.1299999896</v>
      </c>
      <c r="M73" s="1">
        <v>643067</v>
      </c>
      <c r="N73" s="1">
        <v>59675</v>
      </c>
      <c r="O73" s="1">
        <v>16641</v>
      </c>
      <c r="S73" s="1">
        <v>20181206</v>
      </c>
      <c r="T73" s="1">
        <v>20181212</v>
      </c>
      <c r="U73" s="1">
        <v>20181213</v>
      </c>
      <c r="V73" s="1" t="s">
        <v>29</v>
      </c>
      <c r="W73" s="13">
        <f t="shared" si="4"/>
        <v>0.14921562550729769</v>
      </c>
      <c r="X73" s="13">
        <f t="shared" si="5"/>
        <v>0.14050561913620796</v>
      </c>
      <c r="Y73" s="14">
        <f t="shared" si="6"/>
        <v>0.94162805442474418</v>
      </c>
      <c r="Z73" s="12" t="str">
        <f>VLOOKUP(B73,区域匹配!A:B,2,0)</f>
        <v>广深</v>
      </c>
      <c r="AA73" s="12" t="str">
        <f t="shared" si="7"/>
        <v>20181206-20181212</v>
      </c>
    </row>
    <row r="74" spans="1:27" x14ac:dyDescent="0.15">
      <c r="A74" s="1" t="s">
        <v>30</v>
      </c>
      <c r="B74" s="1" t="s">
        <v>33</v>
      </c>
      <c r="C74" s="1">
        <v>0</v>
      </c>
      <c r="D74" s="1">
        <v>12763</v>
      </c>
      <c r="E74" s="1">
        <v>40205</v>
      </c>
      <c r="F74" s="1">
        <v>8142</v>
      </c>
      <c r="G74" s="1">
        <v>18009</v>
      </c>
      <c r="H74" s="1">
        <v>301</v>
      </c>
      <c r="I74" s="1">
        <v>677</v>
      </c>
      <c r="J74" s="1">
        <v>67497</v>
      </c>
      <c r="K74" s="1">
        <v>11449568.779999999</v>
      </c>
      <c r="M74" s="1">
        <v>1227288</v>
      </c>
      <c r="N74" s="1">
        <v>70905</v>
      </c>
      <c r="O74" s="1">
        <v>19456</v>
      </c>
      <c r="S74" s="1">
        <v>20181206</v>
      </c>
      <c r="T74" s="1">
        <v>20181212</v>
      </c>
      <c r="U74" s="1">
        <v>20181213</v>
      </c>
      <c r="V74" s="1" t="s">
        <v>29</v>
      </c>
      <c r="W74" s="13">
        <f t="shared" si="4"/>
        <v>0.1883531825091129</v>
      </c>
      <c r="X74" s="13">
        <f t="shared" si="5"/>
        <v>0.28494407551738204</v>
      </c>
      <c r="Y74" s="14">
        <f t="shared" si="6"/>
        <v>1.5128179504139565</v>
      </c>
      <c r="Z74" s="12" t="str">
        <f>VLOOKUP(B74,区域匹配!A:B,2,0)</f>
        <v>杭濮</v>
      </c>
      <c r="AA74" s="12" t="str">
        <f t="shared" si="7"/>
        <v>20181206-20181212</v>
      </c>
    </row>
    <row r="75" spans="1:27" x14ac:dyDescent="0.15">
      <c r="A75" s="1" t="s">
        <v>30</v>
      </c>
      <c r="B75" s="1" t="s">
        <v>34</v>
      </c>
      <c r="C75" s="1">
        <v>0</v>
      </c>
      <c r="D75" s="1">
        <v>3905</v>
      </c>
      <c r="E75" s="1">
        <v>14061</v>
      </c>
      <c r="F75" s="1">
        <v>3383</v>
      </c>
      <c r="G75" s="1">
        <v>10328</v>
      </c>
      <c r="H75" s="1">
        <v>405</v>
      </c>
      <c r="I75" s="1">
        <v>1176</v>
      </c>
      <c r="J75" s="1">
        <v>88077</v>
      </c>
      <c r="K75" s="1">
        <v>2886744.3699999899</v>
      </c>
      <c r="M75" s="1">
        <v>340602</v>
      </c>
      <c r="N75" s="1">
        <v>46523</v>
      </c>
      <c r="O75" s="1">
        <v>18609</v>
      </c>
      <c r="S75" s="1">
        <v>20181206</v>
      </c>
      <c r="T75" s="1">
        <v>20181212</v>
      </c>
      <c r="U75" s="1">
        <v>20181213</v>
      </c>
      <c r="V75" s="1" t="s">
        <v>29</v>
      </c>
      <c r="W75" s="13">
        <f t="shared" si="4"/>
        <v>5.762901964256726E-2</v>
      </c>
      <c r="X75" s="13">
        <f t="shared" si="5"/>
        <v>7.1842068602749137E-2</v>
      </c>
      <c r="Y75" s="14">
        <f t="shared" si="6"/>
        <v>1.2466300667326209</v>
      </c>
      <c r="Z75" s="12" t="str">
        <f>VLOOKUP(B75,区域匹配!A:B,2,0)</f>
        <v>杭濮</v>
      </c>
      <c r="AA75" s="12" t="str">
        <f t="shared" si="7"/>
        <v>20181206-20181212</v>
      </c>
    </row>
    <row r="76" spans="1:27" x14ac:dyDescent="0.15">
      <c r="A76" s="1" t="s">
        <v>30</v>
      </c>
      <c r="B76" s="1" t="s">
        <v>35</v>
      </c>
      <c r="C76" s="1">
        <v>0</v>
      </c>
      <c r="D76" s="1">
        <v>3347</v>
      </c>
      <c r="E76" s="1">
        <v>8967</v>
      </c>
      <c r="F76" s="1">
        <v>1059</v>
      </c>
      <c r="G76" s="1">
        <v>1459</v>
      </c>
      <c r="H76" s="1">
        <v>1</v>
      </c>
      <c r="I76" s="1">
        <v>1</v>
      </c>
      <c r="J76" s="1">
        <v>2207</v>
      </c>
      <c r="K76" s="1">
        <v>452140.07</v>
      </c>
      <c r="M76" s="1">
        <v>66376</v>
      </c>
      <c r="N76" s="1">
        <v>15558</v>
      </c>
      <c r="O76" s="1">
        <v>1152</v>
      </c>
      <c r="S76" s="1">
        <v>20181206</v>
      </c>
      <c r="T76" s="1">
        <v>20181212</v>
      </c>
      <c r="U76" s="1">
        <v>20181213</v>
      </c>
      <c r="V76" s="1" t="s">
        <v>29</v>
      </c>
      <c r="W76" s="13">
        <f t="shared" si="4"/>
        <v>4.9394194300556367E-2</v>
      </c>
      <c r="X76" s="13">
        <f t="shared" si="5"/>
        <v>1.1252356898852083E-2</v>
      </c>
      <c r="Y76" s="14">
        <f t="shared" si="6"/>
        <v>0.22780727691159725</v>
      </c>
      <c r="Z76" s="12" t="str">
        <f>VLOOKUP(B76,区域匹配!A:B,2,0)</f>
        <v>广深</v>
      </c>
      <c r="AA76" s="12" t="str">
        <f t="shared" si="7"/>
        <v>20181206-20181212</v>
      </c>
    </row>
    <row r="77" spans="1:27" x14ac:dyDescent="0.15">
      <c r="A77" s="1" t="s">
        <v>30</v>
      </c>
      <c r="B77" s="1" t="s">
        <v>37</v>
      </c>
      <c r="C77" s="1">
        <v>0</v>
      </c>
      <c r="D77" s="1">
        <v>5875</v>
      </c>
      <c r="E77" s="1">
        <v>22759</v>
      </c>
      <c r="F77" s="1">
        <v>3495</v>
      </c>
      <c r="G77" s="1">
        <v>7083</v>
      </c>
      <c r="H77" s="1">
        <v>73</v>
      </c>
      <c r="I77" s="1">
        <v>119</v>
      </c>
      <c r="J77" s="1">
        <v>18906</v>
      </c>
      <c r="K77" s="1">
        <v>3245753.1799999899</v>
      </c>
      <c r="M77" s="1">
        <v>414696</v>
      </c>
      <c r="N77" s="1">
        <v>47166</v>
      </c>
      <c r="O77" s="1">
        <v>7419</v>
      </c>
      <c r="S77" s="1">
        <v>20181206</v>
      </c>
      <c r="T77" s="1">
        <v>20181212</v>
      </c>
      <c r="U77" s="1">
        <v>20181213</v>
      </c>
      <c r="V77" s="1" t="s">
        <v>29</v>
      </c>
      <c r="W77" s="13">
        <f t="shared" si="4"/>
        <v>8.670179011525804E-2</v>
      </c>
      <c r="X77" s="13">
        <f t="shared" si="5"/>
        <v>8.0776678755643067E-2</v>
      </c>
      <c r="Y77" s="14">
        <f t="shared" si="6"/>
        <v>0.93166102624019231</v>
      </c>
      <c r="Z77" s="12" t="str">
        <f>VLOOKUP(B77,区域匹配!A:B,2,0)</f>
        <v>杭濮</v>
      </c>
      <c r="AA77" s="12" t="str">
        <f t="shared" si="7"/>
        <v>20181206-20181212</v>
      </c>
    </row>
    <row r="78" spans="1:27" x14ac:dyDescent="0.15">
      <c r="A78" s="1" t="s">
        <v>30</v>
      </c>
      <c r="B78" s="1" t="s">
        <v>38</v>
      </c>
      <c r="C78" s="1">
        <v>0</v>
      </c>
      <c r="D78" s="1">
        <v>5762</v>
      </c>
      <c r="E78" s="1">
        <v>17936</v>
      </c>
      <c r="F78" s="1">
        <v>3679</v>
      </c>
      <c r="G78" s="1">
        <v>7611</v>
      </c>
      <c r="H78" s="1">
        <v>107</v>
      </c>
      <c r="I78" s="1">
        <v>202</v>
      </c>
      <c r="J78" s="1">
        <v>24615</v>
      </c>
      <c r="K78" s="1">
        <v>1241072.04999999</v>
      </c>
      <c r="M78" s="1">
        <v>242690</v>
      </c>
      <c r="N78" s="1">
        <v>40406</v>
      </c>
      <c r="O78" s="1">
        <v>9619</v>
      </c>
      <c r="S78" s="1">
        <v>20181206</v>
      </c>
      <c r="T78" s="1">
        <v>20181212</v>
      </c>
      <c r="U78" s="1">
        <v>20181213</v>
      </c>
      <c r="V78" s="1" t="s">
        <v>29</v>
      </c>
      <c r="W78" s="13">
        <f t="shared" si="4"/>
        <v>8.5034164194743286E-2</v>
      </c>
      <c r="X78" s="13">
        <f t="shared" si="5"/>
        <v>3.0886414565711649E-2</v>
      </c>
      <c r="Y78" s="14">
        <f t="shared" si="6"/>
        <v>0.36322359204914734</v>
      </c>
      <c r="Z78" s="12" t="str">
        <f>VLOOKUP(B78,区域匹配!A:B,2,0)</f>
        <v>广深</v>
      </c>
      <c r="AA78" s="12" t="str">
        <f t="shared" si="7"/>
        <v>20181206-20181212</v>
      </c>
    </row>
    <row r="79" spans="1:27" x14ac:dyDescent="0.15">
      <c r="A79" s="1" t="s">
        <v>30</v>
      </c>
      <c r="B79" s="1" t="s">
        <v>39</v>
      </c>
      <c r="C79" s="1">
        <v>0</v>
      </c>
      <c r="D79" s="1">
        <v>62552</v>
      </c>
      <c r="E79" s="1">
        <v>186791</v>
      </c>
      <c r="F79" s="1">
        <v>40942</v>
      </c>
      <c r="G79" s="1">
        <v>87787</v>
      </c>
      <c r="H79" s="1">
        <v>1713</v>
      </c>
      <c r="I79" s="1">
        <v>3739</v>
      </c>
      <c r="J79" s="1">
        <v>364845</v>
      </c>
      <c r="K79" s="1">
        <v>36335079.759999998</v>
      </c>
      <c r="M79" s="1">
        <v>4267312</v>
      </c>
      <c r="N79" s="1">
        <v>92970</v>
      </c>
      <c r="O79" s="1">
        <v>39819</v>
      </c>
      <c r="S79" s="1">
        <v>20181206</v>
      </c>
      <c r="T79" s="1">
        <v>20181212</v>
      </c>
      <c r="U79" s="1">
        <v>20181213</v>
      </c>
      <c r="V79" s="1" t="s">
        <v>29</v>
      </c>
      <c r="W79" s="13">
        <f t="shared" si="4"/>
        <v>0.92312687238972269</v>
      </c>
      <c r="X79" s="13">
        <f t="shared" si="5"/>
        <v>0.90426686891028407</v>
      </c>
      <c r="Y79" s="14">
        <f t="shared" si="6"/>
        <v>0.97956943509767491</v>
      </c>
      <c r="Z79" s="12" t="str">
        <f>VLOOKUP(B79,区域匹配!A:B,2,0)</f>
        <v>全盘</v>
      </c>
      <c r="AA79" s="12" t="str">
        <f t="shared" si="7"/>
        <v>20181206-20181212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2" sqref="F2"/>
    </sheetView>
  </sheetViews>
  <sheetFormatPr defaultRowHeight="16.5" x14ac:dyDescent="0.15"/>
  <cols>
    <col min="1" max="1" width="14.625" style="1" customWidth="1"/>
    <col min="2" max="7" width="9" style="1"/>
    <col min="8" max="8" width="14.625" style="1" customWidth="1"/>
    <col min="9" max="16384" width="9" style="1"/>
  </cols>
  <sheetData>
    <row r="1" spans="1:8" x14ac:dyDescent="0.15">
      <c r="A1" s="1" t="s">
        <v>41</v>
      </c>
      <c r="B1" s="1" t="s">
        <v>62</v>
      </c>
      <c r="F1" s="1" t="s">
        <v>62</v>
      </c>
      <c r="H1" s="1" t="s">
        <v>41</v>
      </c>
    </row>
    <row r="2" spans="1:8" x14ac:dyDescent="0.15">
      <c r="A2" s="1" t="s">
        <v>31</v>
      </c>
      <c r="B2" s="1" t="s">
        <v>60</v>
      </c>
      <c r="F2" s="1" t="s">
        <v>60</v>
      </c>
      <c r="H2" s="1" t="s">
        <v>31</v>
      </c>
    </row>
    <row r="3" spans="1:8" x14ac:dyDescent="0.15">
      <c r="A3" s="1" t="s">
        <v>32</v>
      </c>
      <c r="B3" s="1" t="s">
        <v>60</v>
      </c>
      <c r="F3" s="1" t="s">
        <v>61</v>
      </c>
      <c r="H3" s="1" t="s">
        <v>32</v>
      </c>
    </row>
    <row r="4" spans="1:8" x14ac:dyDescent="0.15">
      <c r="A4" s="1" t="s">
        <v>33</v>
      </c>
      <c r="B4" s="1" t="s">
        <v>61</v>
      </c>
      <c r="F4" s="1" t="s">
        <v>39</v>
      </c>
      <c r="H4" s="1" t="s">
        <v>33</v>
      </c>
    </row>
    <row r="5" spans="1:8" x14ac:dyDescent="0.15">
      <c r="A5" s="1" t="s">
        <v>34</v>
      </c>
      <c r="B5" s="1" t="s">
        <v>61</v>
      </c>
      <c r="F5"/>
      <c r="H5" s="1" t="s">
        <v>34</v>
      </c>
    </row>
    <row r="6" spans="1:8" x14ac:dyDescent="0.15">
      <c r="A6" s="1" t="s">
        <v>35</v>
      </c>
      <c r="B6" s="1" t="s">
        <v>60</v>
      </c>
      <c r="F6"/>
      <c r="H6" s="1" t="s">
        <v>35</v>
      </c>
    </row>
    <row r="7" spans="1:8" x14ac:dyDescent="0.15">
      <c r="A7" s="1" t="s">
        <v>36</v>
      </c>
      <c r="B7" s="1" t="s">
        <v>60</v>
      </c>
      <c r="F7"/>
      <c r="H7" s="1" t="s">
        <v>36</v>
      </c>
    </row>
    <row r="8" spans="1:8" x14ac:dyDescent="0.15">
      <c r="A8" s="1" t="s">
        <v>37</v>
      </c>
      <c r="B8" s="1" t="s">
        <v>61</v>
      </c>
      <c r="F8"/>
      <c r="H8" s="1" t="s">
        <v>37</v>
      </c>
    </row>
    <row r="9" spans="1:8" x14ac:dyDescent="0.15">
      <c r="A9" s="1" t="s">
        <v>38</v>
      </c>
      <c r="B9" s="1" t="s">
        <v>60</v>
      </c>
      <c r="F9"/>
      <c r="H9" s="1" t="s">
        <v>38</v>
      </c>
    </row>
    <row r="10" spans="1:8" x14ac:dyDescent="0.15">
      <c r="A10" s="1" t="s">
        <v>39</v>
      </c>
      <c r="B10" s="1" t="s">
        <v>39</v>
      </c>
      <c r="F10"/>
      <c r="H10" s="1" t="s">
        <v>39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周维度数据 </vt:lpstr>
      <vt:lpstr>数据源</vt:lpstr>
      <vt:lpstr>区域匹配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dcterms:created xsi:type="dcterms:W3CDTF">2019-12-19T02:56:12Z</dcterms:created>
  <dcterms:modified xsi:type="dcterms:W3CDTF">2019-12-19T06:13:09Z</dcterms:modified>
</cp:coreProperties>
</file>