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业务方案" sheetId="2" r:id="rId1"/>
    <sheet name="产品需求" sheetId="5" r:id="rId2"/>
    <sheet name="数据分析-1" sheetId="3" r:id="rId3"/>
    <sheet name="数据分析-2" sheetId="4" r:id="rId4"/>
    <sheet name="数据需求" sheetId="6" r:id="rId5"/>
  </sheets>
  <calcPr calcId="144525"/>
</workbook>
</file>

<file path=xl/sharedStrings.xml><?xml version="1.0" encoding="utf-8"?>
<sst xmlns="http://schemas.openxmlformats.org/spreadsheetml/2006/main" count="393" uniqueCount="212">
  <si>
    <t>一、策略设计</t>
  </si>
  <si>
    <t>背景</t>
  </si>
  <si>
    <t>自2020年7月运费月卡上线，已覆盖平台20%用户带来客单增量10%，且运费月卡所属邮费策略主业务线，可作为提客单工具。</t>
  </si>
  <si>
    <t>目的</t>
  </si>
  <si>
    <t>通过调控运费月卡券包组合进一步满足不同客群差异化邮费需求。</t>
  </si>
  <si>
    <t>假设</t>
  </si>
  <si>
    <t>① 满足不同客群大小单运费需求可以提升购卡人数；② 通过增加微商和小客的运费券张数可以提升下单频次，通过提升中大客的运费券面额可以提升订单均件；③ 微商将中单拆成小单不会引起GMV下滑。</t>
  </si>
  <si>
    <t>目标</t>
  </si>
  <si>
    <t>GMV增量10%，客单增量10%。</t>
  </si>
  <si>
    <t>策略核心</t>
  </si>
  <si>
    <r>
      <t>让微商和小客多下一单，让中客和大客多拿一件</t>
    </r>
    <r>
      <rPr>
        <sz val="10"/>
        <color theme="1"/>
        <rFont val="微软雅黑"/>
        <charset val="134"/>
      </rPr>
      <t>：基于2020年各客群预付运费区间划分订单占比（小/中/大单），按照不同客群订单分布设计券包组合。</t>
    </r>
  </si>
  <si>
    <t>方案概括</t>
  </si>
  <si>
    <t>① 根据2020年度订单占比和下单频次，可设置券包组合为：微商8张券（小*8）；小客5张券（小*2+中*2+大*1）；中客10张券（小*3+中*4+大*3）；大客10张券（小*2+中*5+大*3）；</t>
  </si>
  <si>
    <t>② 针对1月支付用户设置差异化券包，选取id尾号x作为实验组共x人，选取id尾号x作为空白组共x人，于3月x日-3月x日开展测试GMV增量及ROI核算。</t>
  </si>
  <si>
    <t>二、策略概况</t>
  </si>
  <si>
    <t>制定逻辑:</t>
  </si>
  <si>
    <t>基于预付运费，将按照小/中/大单划分订单区间分布</t>
  </si>
  <si>
    <t>策略名称</t>
  </si>
  <si>
    <t>用户分类</t>
  </si>
  <si>
    <t>运费券面额</t>
  </si>
  <si>
    <t>运费券张数</t>
  </si>
  <si>
    <t>原价</t>
  </si>
  <si>
    <t>售价（2-3折）</t>
  </si>
  <si>
    <t>卡券成本</t>
  </si>
  <si>
    <t>预估成本</t>
  </si>
  <si>
    <t>订单区间分布</t>
  </si>
  <si>
    <t>订单预付运费</t>
  </si>
  <si>
    <t>运费月卡3.0</t>
  </si>
  <si>
    <t>微商</t>
  </si>
  <si>
    <t>小单</t>
  </si>
  <si>
    <t>中单</t>
  </si>
  <si>
    <t>大单</t>
  </si>
  <si>
    <t>汇总</t>
  </si>
  <si>
    <t>0-100</t>
  </si>
  <si>
    <t>100-400</t>
  </si>
  <si>
    <t>400+</t>
  </si>
  <si>
    <t>小客</t>
  </si>
  <si>
    <t>中客</t>
  </si>
  <si>
    <t>大客</t>
  </si>
  <si>
    <t>0-400</t>
  </si>
  <si>
    <t>400-1000</t>
  </si>
  <si>
    <t>1000+</t>
  </si>
  <si>
    <t>下单频次</t>
  </si>
  <si>
    <t>订单数占比</t>
  </si>
  <si>
    <t>订单金额占比</t>
  </si>
  <si>
    <t>2月客单</t>
  </si>
  <si>
    <t>19年3月客单涨幅</t>
  </si>
  <si>
    <t>PS：根据2020年邮费数据可知，实际运费占比预付运费85%，所以预估成本=卡券成本*85%</t>
  </si>
  <si>
    <t>三、测算逻辑</t>
  </si>
  <si>
    <t>订单均预付运费</t>
  </si>
  <si>
    <t>售价</t>
  </si>
  <si>
    <t>目标购卡覆盖率</t>
  </si>
  <si>
    <t>策略客单增量</t>
  </si>
  <si>
    <t>目标购卡人数</t>
  </si>
  <si>
    <t>预估ROI</t>
  </si>
  <si>
    <t>自然涨幅客单</t>
  </si>
  <si>
    <t>策略涨幅客单</t>
  </si>
  <si>
    <t>策略后达到客单</t>
  </si>
  <si>
    <t>预估目标客单</t>
  </si>
  <si>
    <t>自然涨幅支付人数</t>
  </si>
  <si>
    <t>目标GMV</t>
  </si>
  <si>
    <t>自然涨幅GMV</t>
  </si>
  <si>
    <t>GMV差值</t>
  </si>
  <si>
    <t>6</t>
  </si>
  <si>
    <t>-</t>
  </si>
  <si>
    <t>6;10;15</t>
  </si>
  <si>
    <t>6;15;25</t>
  </si>
  <si>
    <t>原客单*往期环比</t>
  </si>
  <si>
    <t>原客单*策略增量</t>
  </si>
  <si>
    <t>原客单+策略涨幅客单</t>
  </si>
  <si>
    <t>自然涨幅客单+策略后达到客单</t>
  </si>
  <si>
    <t>目标客单*自然涨幅支付人数</t>
  </si>
  <si>
    <t>原客单*(1+客单增幅)*自然涨幅支付人数</t>
  </si>
  <si>
    <t>四、落地计划</t>
  </si>
  <si>
    <t>时间</t>
  </si>
  <si>
    <t>事项</t>
  </si>
  <si>
    <t>输出</t>
  </si>
  <si>
    <t>动作</t>
  </si>
  <si>
    <t>对接人</t>
  </si>
  <si>
    <t>进度</t>
  </si>
  <si>
    <t>2.3-2.5</t>
  </si>
  <si>
    <t>业务方案设计</t>
  </si>
  <si>
    <t>2.19-2.20</t>
  </si>
  <si>
    <t>提交产品需求</t>
  </si>
  <si>
    <t>2.23-2.26</t>
  </si>
  <si>
    <t>产品方案设计</t>
  </si>
  <si>
    <t>技术开发</t>
  </si>
  <si>
    <t>产品上线</t>
  </si>
  <si>
    <t>落地测试</t>
  </si>
  <si>
    <t>输出结论</t>
  </si>
  <si>
    <t>优化迭代</t>
  </si>
  <si>
    <t>五、监控报表</t>
  </si>
  <si>
    <t>基础信息</t>
  </si>
  <si>
    <t>过程指标</t>
  </si>
  <si>
    <t>结果指标</t>
  </si>
  <si>
    <t>周期</t>
  </si>
  <si>
    <t>组别</t>
  </si>
  <si>
    <t>拿货额层级</t>
  </si>
  <si>
    <t>用户数</t>
  </si>
  <si>
    <t>登录率</t>
  </si>
  <si>
    <t>点击率</t>
  </si>
  <si>
    <t>购卡率</t>
  </si>
  <si>
    <t>用券率</t>
  </si>
  <si>
    <t>用完率</t>
  </si>
  <si>
    <t>GMV</t>
  </si>
  <si>
    <t>支付人数</t>
  </si>
  <si>
    <t>登录支付转化率</t>
  </si>
  <si>
    <t>客单价</t>
  </si>
  <si>
    <t>订单均件</t>
  </si>
  <si>
    <t>件单价</t>
  </si>
  <si>
    <t>六、判断模型</t>
  </si>
  <si>
    <t>收益</t>
  </si>
  <si>
    <t>成本</t>
  </si>
  <si>
    <t>目标ROI</t>
  </si>
  <si>
    <t xml:space="preserve">实际ROI </t>
  </si>
  <si>
    <t>用户感知</t>
  </si>
  <si>
    <t>业务判断</t>
  </si>
  <si>
    <t>自2020年7月运费月卡上线，覆盖平台20%用户带来客单增量12%，且运费月卡所属邮费策略主业务线，可作为提客单工具。</t>
  </si>
  <si>
    <t>① 通过后端个性化配置拓展运费月卡使用场景；② 通过满足不同客群个性化邮费需求提升运费月卡覆盖率。</t>
  </si>
  <si>
    <t>需求</t>
  </si>
  <si>
    <t>① 运费月卡可购买周期由【7日】更改为【30日】</t>
  </si>
  <si>
    <t>② 后端配置新增【张数】设置</t>
  </si>
  <si>
    <t>③ 前端购卡页优化</t>
  </si>
  <si>
    <t>④ 前端结算页购卡模块优化</t>
  </si>
  <si>
    <t>1. 需求逻辑</t>
  </si>
  <si>
    <t>https://modao.cc/app/b3429e0ca3f4aeec55ca40ca9e25ee1e0375aabd?simulator_type=outside_artboard&amp;sticky</t>
  </si>
  <si>
    <t>2. 需求路径</t>
  </si>
  <si>
    <t>新后台-活动模块-退货/运费月卡管理-添加活动</t>
  </si>
  <si>
    <t>结论：根据2020年度订单占比和下单频次，可设置券包组合为：微商8张券（小*8）；小客5张券（小*2+中*2+大*1）；中客10张券（小*3+中*4+大*3）；大客10张券（小*2+中*5+大*3）</t>
  </si>
  <si>
    <t>① 从订单分布看，基于预付运费可划分为：小单-订单区间0-100且预付运费为6-8元；中单-订单金额100-400且预付运费为9-13元；大单-订单金额400+且预付运费为21元+。</t>
  </si>
  <si>
    <t>② 从订单占比看，基与用户分类可划分为：微商52%订单为小单；小客80%订单为小中单；中客45%订单为中单；大客42%订单为中单。</t>
  </si>
  <si>
    <t>③ 从月下单频次看，基于用户分类可划分为：微商5.8次，小客4.3次，中客12.5次，大客22.3次。</t>
  </si>
  <si>
    <t>④ 从发货地数量看，2个发货单数量的运费成本是1个发货单数量的2.8倍。</t>
  </si>
  <si>
    <t>1.运费与发货地数量关系</t>
  </si>
  <si>
    <t>数据发现：同一个订单从2个发货地进行发货运费成本是1个发货地的2.8倍</t>
  </si>
  <si>
    <t>指标</t>
  </si>
  <si>
    <t>口径说明</t>
  </si>
  <si>
    <t>发货地数量</t>
  </si>
  <si>
    <t>年度</t>
  </si>
  <si>
    <t>单均预付运费</t>
  </si>
  <si>
    <t>预付订单均运费 =订单数/预付运费</t>
  </si>
  <si>
    <t>单均预付运费比较</t>
  </si>
  <si>
    <t>2个发货地单均预付运费/1个发货地单均预付运费</t>
  </si>
  <si>
    <t>单均实付运费</t>
  </si>
  <si>
    <t>实付订单均运费 =订单数/实付运费</t>
  </si>
  <si>
    <t>单均实付运费比较</t>
  </si>
  <si>
    <t>2个发货地单均实付运费/1个发货地单均实付运费</t>
  </si>
  <si>
    <t>总订单数</t>
  </si>
  <si>
    <t>预付运费</t>
  </si>
  <si>
    <t>实付运费</t>
  </si>
  <si>
    <t>2.运费与订单金额关系</t>
  </si>
  <si>
    <t>数据发现：
1.订单金额0-100对应预付运费在6-8元
2.订单金额100-400对应预付运费在9-13元
3.订单金额400以上对应预付运费在21.2元以上
4.400以内订单占总订单数比例84.3%</t>
  </si>
  <si>
    <t>订单金额区间分布</t>
  </si>
  <si>
    <t>可定义为小单</t>
  </si>
  <si>
    <t>0-0_60</t>
  </si>
  <si>
    <t>1-60_100</t>
  </si>
  <si>
    <t>可定义为中单</t>
  </si>
  <si>
    <t>2-100_200</t>
  </si>
  <si>
    <t>3-200_400</t>
  </si>
  <si>
    <t>可定义为大单</t>
  </si>
  <si>
    <t>4-400_1000</t>
  </si>
  <si>
    <t>5-1000+</t>
  </si>
  <si>
    <t>订单占比</t>
  </si>
  <si>
    <t>3.不同用户下单频次情况</t>
  </si>
  <si>
    <t>数据发现：
以20年12月数据作为参考，大客下单频次27次，中客14次，小客5次，微商7次，其他2.5次</t>
  </si>
  <si>
    <t>0-微商</t>
  </si>
  <si>
    <t>1-小客</t>
  </si>
  <si>
    <t>2-中客</t>
  </si>
  <si>
    <t>3-大客</t>
  </si>
  <si>
    <t>4-其他</t>
  </si>
  <si>
    <t>4.订单金额与发货地数量关系(20年度数据)</t>
  </si>
  <si>
    <t>数据发现：
订单金额与订单发货地数量正相关，金额越高，2个发货地订单占比越高，订单金额1000以上2个发货地订单占比达49.2%</t>
  </si>
  <si>
    <t>总计</t>
  </si>
  <si>
    <t>5.用户分类与运费关系(20年度数据)</t>
  </si>
  <si>
    <t>数据发现：
微商52.2%订单的订单金额集中在100以内(对应预付运费6.7)，小客80%订单的订单金额集中在400以内(对应预付运费6.9-10.8)，中客44.9%订单的订单金额集中在100到400(对应预付运费11.4)，大客42%订单的订单金额集中在100到400(对应预付运费11.1)</t>
  </si>
  <si>
    <t>1-0_100</t>
  </si>
  <si>
    <t>2-100_400</t>
  </si>
  <si>
    <t>3-400+</t>
  </si>
  <si>
    <t>用券gmv占比</t>
  </si>
  <si>
    <t>用券支付人数占比</t>
  </si>
  <si>
    <t>用券订单占比</t>
  </si>
  <si>
    <t>用券订单数</t>
  </si>
  <si>
    <t>不同订单金额的订单数占比</t>
  </si>
  <si>
    <t>小单（6元）</t>
  </si>
  <si>
    <t>中单（10元）</t>
  </si>
  <si>
    <t>大单（15元）</t>
  </si>
  <si>
    <t>张数</t>
  </si>
  <si>
    <t>总gmv</t>
  </si>
  <si>
    <t>用券gmv</t>
  </si>
  <si>
    <t>总支付人数</t>
  </si>
  <si>
    <t>用券支付人数</t>
  </si>
  <si>
    <t>路径：快速报表-运费月卡监控报表</t>
  </si>
  <si>
    <t>运费月卡监控</t>
  </si>
  <si>
    <t>专场日期</t>
  </si>
  <si>
    <t>曝光UV</t>
  </si>
  <si>
    <t>点击UV</t>
  </si>
  <si>
    <t>购卡人数</t>
  </si>
  <si>
    <t>购卡gmv</t>
  </si>
  <si>
    <t>购卡支付用户</t>
  </si>
  <si>
    <t>购卡金额</t>
  </si>
  <si>
    <t>最终抵扣</t>
  </si>
  <si>
    <t>卡券组合监控</t>
  </si>
  <si>
    <t>活动id</t>
  </si>
  <si>
    <t>购卡用户监控</t>
  </si>
  <si>
    <t>用户id</t>
  </si>
  <si>
    <t>用户层级</t>
  </si>
  <si>
    <t>运费券id</t>
  </si>
  <si>
    <t>购卡渠道</t>
  </si>
  <si>
    <t>卡券效果监控</t>
  </si>
  <si>
    <t>购卡用户周报</t>
  </si>
  <si>
    <t>支付转化率</t>
  </si>
  <si>
    <t>人均订单数</t>
  </si>
</sst>
</file>

<file path=xl/styles.xml><?xml version="1.0" encoding="utf-8"?>
<styleSheet xmlns="http://schemas.openxmlformats.org/spreadsheetml/2006/main">
  <numFmts count="12">
    <numFmt numFmtId="176" formatCode="#,##0.0_ "/>
    <numFmt numFmtId="42" formatCode="_ &quot;￥&quot;* #,##0_ ;_ &quot;￥&quot;* \-#,##0_ ;_ &quot;￥&quot;* &quot;-&quot;_ ;_ @_ "/>
    <numFmt numFmtId="177" formatCode="_ * #,##0.0_ ;_ * \-#,##0.0_ ;_ * &quot;-&quot;??_ ;_ @_ "/>
    <numFmt numFmtId="43" formatCode="_ * #,##0.00_ ;_ * \-#,##0.00_ ;_ * &quot;-&quot;??_ ;_ @_ "/>
    <numFmt numFmtId="178" formatCode="_ * #,##0_ ;_ * \-#,##0_ ;_ * &quot;-&quot;??_ ;_ @_ "/>
    <numFmt numFmtId="179" formatCode="0.0%"/>
    <numFmt numFmtId="180" formatCode="0.0_ "/>
    <numFmt numFmtId="181" formatCode="_ * #,##0.0_ ;_ * \-#,##0.0_ ;_ * &quot;-&quot;??.0_ ;_ @_ "/>
    <numFmt numFmtId="44" formatCode="_ &quot;￥&quot;* #,##0.00_ ;_ &quot;￥&quot;* \-#,##0.00_ ;_ &quot;￥&quot;* &quot;-&quot;??_ ;_ @_ "/>
    <numFmt numFmtId="41" formatCode="_ * #,##0_ ;_ * \-#,##0_ ;_ * &quot;-&quot;_ ;_ @_ "/>
    <numFmt numFmtId="182" formatCode="0_ "/>
    <numFmt numFmtId="183" formatCode="#,##0_ "/>
  </numFmts>
  <fonts count="29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sz val="9"/>
      <color theme="1"/>
      <name val="微软雅黑"/>
      <charset val="134"/>
    </font>
    <font>
      <sz val="12"/>
      <color theme="1"/>
      <name val="宋体"/>
      <charset val="134"/>
      <scheme val="minor"/>
    </font>
    <font>
      <b/>
      <sz val="9"/>
      <color theme="1"/>
      <name val="微软雅黑"/>
      <charset val="134"/>
    </font>
    <font>
      <b/>
      <sz val="10"/>
      <color theme="1"/>
      <name val="微软雅黑"/>
      <charset val="134"/>
    </font>
    <font>
      <sz val="10"/>
      <color theme="1"/>
      <name val="微软雅黑"/>
      <charset val="134"/>
    </font>
    <font>
      <sz val="9"/>
      <color theme="0" tint="-0.5"/>
      <name val="微软雅黑"/>
      <charset val="134"/>
    </font>
    <font>
      <b/>
      <sz val="11"/>
      <color theme="1"/>
      <name val="微软雅黑"/>
      <charset val="134"/>
    </font>
    <font>
      <u/>
      <sz val="11"/>
      <color rgb="FF800080"/>
      <name val="宋体"/>
      <charset val="0"/>
      <scheme val="minor"/>
    </font>
    <font>
      <b/>
      <u/>
      <sz val="10"/>
      <color rgb="FFC00000"/>
      <name val="微软雅黑"/>
      <charset val="134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40">
    <fill>
      <patternFill patternType="none"/>
    </fill>
    <fill>
      <patternFill patternType="gray125"/>
    </fill>
    <fill>
      <patternFill patternType="solid">
        <fgColor theme="5" tint="0.8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8"/>
        <bgColor indexed="64"/>
      </patternFill>
    </fill>
    <fill>
      <patternFill patternType="solid">
        <fgColor rgb="FFFFD900"/>
        <bgColor indexed="64"/>
      </patternFill>
    </fill>
    <fill>
      <patternFill patternType="solid">
        <fgColor theme="4" tint="0.8"/>
        <bgColor indexed="64"/>
      </patternFill>
    </fill>
    <fill>
      <patternFill patternType="solid">
        <fgColor theme="7" tint="0.6"/>
        <bgColor indexed="64"/>
      </patternFill>
    </fill>
    <fill>
      <patternFill patternType="solid">
        <fgColor theme="8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theme="4" tint="0.399975585192419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2B2B2B"/>
      </left>
      <right style="thin">
        <color rgb="FF2B2B2B"/>
      </right>
      <top style="thin">
        <color rgb="FF2B2B2B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3" fillId="10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9" borderId="8" applyNumberFormat="0" applyFon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21" borderId="12" applyNumberFormat="0" applyAlignment="0" applyProtection="0">
      <alignment vertical="center"/>
    </xf>
    <xf numFmtId="0" fontId="21" fillId="21" borderId="9" applyNumberFormat="0" applyAlignment="0" applyProtection="0">
      <alignment vertical="center"/>
    </xf>
    <xf numFmtId="0" fontId="18" fillId="19" borderId="11" applyNumberFormat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6" fillId="39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7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2" borderId="0" xfId="0" applyFont="1" applyFill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4" fillId="3" borderId="0" xfId="0" applyFont="1" applyFill="1" applyAlignment="1">
      <alignment vertical="center"/>
    </xf>
    <xf numFmtId="0" fontId="4" fillId="0" borderId="0" xfId="0" applyFont="1" applyFill="1" applyAlignment="1">
      <alignment horizontal="left" vertical="center" wrapText="1"/>
    </xf>
    <xf numFmtId="179" fontId="2" fillId="0" borderId="0" xfId="11" applyNumberFormat="1" applyFont="1">
      <alignment vertical="center"/>
    </xf>
    <xf numFmtId="179" fontId="2" fillId="3" borderId="0" xfId="11" applyNumberFormat="1" applyFont="1" applyFill="1">
      <alignment vertical="center"/>
    </xf>
    <xf numFmtId="179" fontId="2" fillId="0" borderId="0" xfId="11" applyNumberFormat="1" applyFont="1" applyFill="1">
      <alignment vertical="center"/>
    </xf>
    <xf numFmtId="178" fontId="2" fillId="0" borderId="0" xfId="8" applyNumberFormat="1" applyFont="1">
      <alignment vertical="center"/>
    </xf>
    <xf numFmtId="177" fontId="2" fillId="0" borderId="0" xfId="8" applyNumberFormat="1" applyFont="1">
      <alignment vertical="center"/>
    </xf>
    <xf numFmtId="177" fontId="2" fillId="3" borderId="0" xfId="8" applyNumberFormat="1" applyFont="1" applyFill="1">
      <alignment vertical="center"/>
    </xf>
    <xf numFmtId="0" fontId="2" fillId="0" borderId="1" xfId="0" applyFont="1" applyFill="1" applyBorder="1" applyAlignment="1">
      <alignment horizontal="center" vertical="center"/>
    </xf>
    <xf numFmtId="182" fontId="2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2" fillId="0" borderId="0" xfId="0" applyFont="1" applyFill="1" applyAlignment="1">
      <alignment horizontal="left" vertical="center"/>
    </xf>
    <xf numFmtId="0" fontId="7" fillId="0" borderId="0" xfId="0" applyFont="1" applyFill="1" applyAlignment="1">
      <alignment horizontal="left" vertical="center"/>
    </xf>
    <xf numFmtId="0" fontId="7" fillId="0" borderId="0" xfId="0" applyFont="1" applyFill="1" applyAlignment="1">
      <alignment vertical="center"/>
    </xf>
    <xf numFmtId="181" fontId="2" fillId="0" borderId="0" xfId="8" applyNumberFormat="1" applyFont="1">
      <alignment vertical="center"/>
    </xf>
    <xf numFmtId="181" fontId="2" fillId="3" borderId="0" xfId="8" applyNumberFormat="1" applyFont="1" applyFill="1">
      <alignment vertical="center"/>
    </xf>
    <xf numFmtId="177" fontId="2" fillId="0" borderId="0" xfId="8" applyNumberFormat="1" applyFont="1" applyFill="1">
      <alignment vertical="center"/>
    </xf>
    <xf numFmtId="0" fontId="2" fillId="0" borderId="2" xfId="0" applyFont="1" applyFill="1" applyBorder="1" applyAlignment="1">
      <alignment vertical="center"/>
    </xf>
    <xf numFmtId="179" fontId="2" fillId="0" borderId="2" xfId="11" applyNumberFormat="1" applyFont="1" applyBorder="1">
      <alignment vertical="center"/>
    </xf>
    <xf numFmtId="176" fontId="2" fillId="0" borderId="0" xfId="0" applyNumberFormat="1" applyFont="1" applyFill="1" applyAlignment="1">
      <alignment vertical="center"/>
    </xf>
    <xf numFmtId="176" fontId="2" fillId="3" borderId="0" xfId="0" applyNumberFormat="1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" fillId="4" borderId="0" xfId="0" applyFont="1" applyFill="1" applyAlignment="1">
      <alignment horizontal="left" vertical="center"/>
    </xf>
    <xf numFmtId="0" fontId="9" fillId="0" borderId="0" xfId="10" applyFont="1">
      <alignment vertical="center"/>
    </xf>
    <xf numFmtId="0" fontId="1" fillId="0" borderId="0" xfId="0" applyFont="1" applyFill="1" applyAlignment="1">
      <alignment horizontal="left" vertical="center"/>
    </xf>
    <xf numFmtId="0" fontId="8" fillId="5" borderId="0" xfId="0" applyFont="1" applyFill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10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1" fillId="6" borderId="1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182" fontId="1" fillId="0" borderId="1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182" fontId="1" fillId="6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182" fontId="1" fillId="0" borderId="0" xfId="0" applyNumberFormat="1" applyFont="1" applyFill="1" applyAlignment="1">
      <alignment horizontal="center" vertical="center"/>
    </xf>
    <xf numFmtId="0" fontId="8" fillId="5" borderId="0" xfId="0" applyFont="1" applyFill="1" applyAlignment="1">
      <alignment horizontal="left" vertical="center"/>
    </xf>
    <xf numFmtId="180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180" fontId="1" fillId="0" borderId="0" xfId="0" applyNumberFormat="1" applyFont="1" applyAlignment="1">
      <alignment horizontal="center" vertical="center"/>
    </xf>
    <xf numFmtId="182" fontId="1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" fillId="6" borderId="6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9" fontId="1" fillId="0" borderId="0" xfId="11" applyFont="1">
      <alignment vertical="center"/>
    </xf>
    <xf numFmtId="0" fontId="8" fillId="7" borderId="0" xfId="0" applyFont="1" applyFill="1">
      <alignment vertical="center"/>
    </xf>
    <xf numFmtId="0" fontId="1" fillId="8" borderId="1" xfId="0" applyFont="1" applyFill="1" applyBorder="1" applyAlignment="1">
      <alignment horizontal="center" vertical="center"/>
    </xf>
    <xf numFmtId="9" fontId="1" fillId="0" borderId="1" xfId="11" applyNumberFormat="1" applyFont="1" applyBorder="1" applyAlignment="1">
      <alignment horizontal="center" vertical="center"/>
    </xf>
    <xf numFmtId="9" fontId="1" fillId="0" borderId="1" xfId="11" applyFont="1" applyBorder="1" applyAlignment="1">
      <alignment horizontal="center" vertical="center"/>
    </xf>
    <xf numFmtId="9" fontId="1" fillId="0" borderId="1" xfId="0" applyNumberFormat="1" applyFont="1" applyBorder="1" applyAlignment="1">
      <alignment horizontal="center" vertical="center"/>
    </xf>
    <xf numFmtId="9" fontId="1" fillId="0" borderId="0" xfId="11" applyNumberFormat="1" applyFont="1" applyAlignment="1">
      <alignment horizontal="center" vertical="center"/>
    </xf>
    <xf numFmtId="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9" fontId="1" fillId="0" borderId="0" xfId="11" applyFont="1" applyAlignment="1">
      <alignment horizontal="center" vertical="center"/>
    </xf>
    <xf numFmtId="183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182" fontId="1" fillId="0" borderId="0" xfId="0" applyNumberFormat="1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modao.cc/app/b3429e0ca3f4aeec55ca40ca9e25ee1e0375aabd?simulator_type=outside_artboard&amp;stick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60"/>
  <sheetViews>
    <sheetView showGridLines="0" tabSelected="1" workbookViewId="0">
      <selection activeCell="D4" sqref="D4"/>
    </sheetView>
  </sheetViews>
  <sheetFormatPr defaultColWidth="9" defaultRowHeight="16.5"/>
  <cols>
    <col min="1" max="1" width="12.875" style="1" customWidth="1"/>
    <col min="2" max="2" width="13.75" style="1" customWidth="1"/>
    <col min="3" max="3" width="15" style="1" customWidth="1"/>
    <col min="4" max="4" width="10.875" style="1" customWidth="1"/>
    <col min="5" max="5" width="10.625" style="1" customWidth="1"/>
    <col min="6" max="6" width="14.125" style="1" customWidth="1"/>
    <col min="7" max="7" width="8.875" style="1" customWidth="1"/>
    <col min="8" max="8" width="9.125" style="1" customWidth="1"/>
    <col min="9" max="9" width="15" style="1" customWidth="1"/>
    <col min="10" max="10" width="14" style="1" customWidth="1"/>
    <col min="11" max="11" width="12.25" style="1" customWidth="1"/>
    <col min="12" max="12" width="15" style="1" customWidth="1"/>
    <col min="13" max="13" width="11.875" style="1" customWidth="1"/>
    <col min="14" max="14" width="12.125" style="1" customWidth="1"/>
    <col min="15" max="15" width="14.625" style="1" customWidth="1"/>
    <col min="16" max="16" width="14.5" style="1" customWidth="1"/>
    <col min="17" max="17" width="13.75" style="1" customWidth="1"/>
    <col min="18" max="18" width="16.25" style="1" customWidth="1"/>
    <col min="19" max="19" width="12.875" style="1" customWidth="1"/>
    <col min="20" max="20" width="14.5" style="1" customWidth="1"/>
    <col min="21" max="21" width="11" style="1" customWidth="1"/>
    <col min="22" max="22" width="14.125" style="1"/>
    <col min="23" max="23" width="9.75" style="1"/>
    <col min="24" max="16384" width="9" style="1"/>
  </cols>
  <sheetData>
    <row r="1" s="1" customFormat="1" ht="21" customHeight="1" spans="1:1">
      <c r="A1" s="38" t="s">
        <v>0</v>
      </c>
    </row>
    <row r="2" s="1" customFormat="1" ht="21" customHeight="1" spans="1:15">
      <c r="A2" s="39" t="s">
        <v>1</v>
      </c>
      <c r="B2" s="40" t="s">
        <v>2</v>
      </c>
      <c r="C2" s="40"/>
      <c r="D2" s="40"/>
      <c r="E2" s="40"/>
      <c r="F2" s="40"/>
      <c r="G2" s="40"/>
      <c r="I2" s="40"/>
      <c r="J2" s="40"/>
      <c r="K2" s="40"/>
      <c r="L2" s="62"/>
      <c r="O2" s="63"/>
    </row>
    <row r="3" s="1" customFormat="1" ht="21" customHeight="1" spans="1:12">
      <c r="A3" s="39" t="s">
        <v>3</v>
      </c>
      <c r="B3" s="40" t="s">
        <v>4</v>
      </c>
      <c r="C3" s="40"/>
      <c r="D3" s="40"/>
      <c r="E3" s="40"/>
      <c r="F3" s="40"/>
      <c r="G3" s="40"/>
      <c r="I3" s="40"/>
      <c r="J3" s="40"/>
      <c r="K3" s="40"/>
      <c r="L3" s="62"/>
    </row>
    <row r="4" s="1" customFormat="1" ht="21" customHeight="1" spans="1:12">
      <c r="A4" s="39" t="s">
        <v>5</v>
      </c>
      <c r="B4" s="40" t="s">
        <v>6</v>
      </c>
      <c r="C4" s="40"/>
      <c r="D4" s="40"/>
      <c r="E4" s="40"/>
      <c r="F4" s="40"/>
      <c r="G4" s="40"/>
      <c r="I4" s="40"/>
      <c r="J4" s="40"/>
      <c r="K4" s="40"/>
      <c r="L4" s="62"/>
    </row>
    <row r="5" s="1" customFormat="1" ht="21" customHeight="1" spans="1:10">
      <c r="A5" s="39" t="s">
        <v>7</v>
      </c>
      <c r="B5" s="40" t="s">
        <v>8</v>
      </c>
      <c r="C5" s="40"/>
      <c r="D5" s="40"/>
      <c r="E5" s="40"/>
      <c r="F5" s="40"/>
      <c r="G5" s="40"/>
      <c r="I5" s="40"/>
      <c r="J5" s="40"/>
    </row>
    <row r="6" s="1" customFormat="1" ht="21" customHeight="1" spans="1:10">
      <c r="A6" s="39" t="s">
        <v>9</v>
      </c>
      <c r="B6" s="41" t="s">
        <v>10</v>
      </c>
      <c r="C6" s="40"/>
      <c r="D6" s="40"/>
      <c r="E6" s="40"/>
      <c r="F6" s="40"/>
      <c r="G6" s="40"/>
      <c r="I6" s="40"/>
      <c r="J6" s="40"/>
    </row>
    <row r="7" s="1" customFormat="1" ht="21" customHeight="1" spans="1:10">
      <c r="A7" s="39" t="s">
        <v>11</v>
      </c>
      <c r="B7" s="1" t="s">
        <v>12</v>
      </c>
      <c r="C7" s="40"/>
      <c r="D7" s="40"/>
      <c r="E7" s="40"/>
      <c r="F7" s="40"/>
      <c r="G7" s="40"/>
      <c r="H7" s="40"/>
      <c r="I7" s="40"/>
      <c r="J7" s="40"/>
    </row>
    <row r="8" s="1" customFormat="1" ht="21" customHeight="1" spans="1:11">
      <c r="A8" s="42"/>
      <c r="B8" s="40" t="s">
        <v>13</v>
      </c>
      <c r="C8" s="43"/>
      <c r="D8" s="43"/>
      <c r="E8" s="43"/>
      <c r="F8" s="43"/>
      <c r="G8" s="43"/>
      <c r="H8" s="43"/>
      <c r="I8" s="43"/>
      <c r="J8" s="43"/>
      <c r="K8" s="43"/>
    </row>
    <row r="10" s="1" customFormat="1" spans="1:11">
      <c r="A10" s="38" t="s">
        <v>14</v>
      </c>
      <c r="J10" s="64" t="s">
        <v>15</v>
      </c>
      <c r="K10" s="1" t="s">
        <v>16</v>
      </c>
    </row>
    <row r="11" s="1" customFormat="1" spans="1:18">
      <c r="A11" s="44" t="s">
        <v>17</v>
      </c>
      <c r="B11" s="44" t="s">
        <v>18</v>
      </c>
      <c r="C11" s="44" t="s">
        <v>19</v>
      </c>
      <c r="D11" s="44" t="s">
        <v>20</v>
      </c>
      <c r="E11" s="44" t="s">
        <v>21</v>
      </c>
      <c r="F11" s="44" t="s">
        <v>22</v>
      </c>
      <c r="G11" s="44" t="s">
        <v>23</v>
      </c>
      <c r="H11" s="44" t="s">
        <v>24</v>
      </c>
      <c r="J11" s="44" t="s">
        <v>18</v>
      </c>
      <c r="K11" s="44" t="s">
        <v>25</v>
      </c>
      <c r="L11" s="44"/>
      <c r="M11" s="44"/>
      <c r="O11" s="44" t="s">
        <v>18</v>
      </c>
      <c r="P11" s="44" t="s">
        <v>26</v>
      </c>
      <c r="Q11" s="44"/>
      <c r="R11" s="44"/>
    </row>
    <row r="12" s="1" customFormat="1" spans="1:18">
      <c r="A12" s="45" t="s">
        <v>27</v>
      </c>
      <c r="B12" s="3" t="s">
        <v>28</v>
      </c>
      <c r="C12" s="3">
        <v>6</v>
      </c>
      <c r="D12" s="3">
        <v>8</v>
      </c>
      <c r="E12" s="3">
        <f t="shared" ref="E12:E16" si="0">C12*D12</f>
        <v>48</v>
      </c>
      <c r="F12" s="46">
        <f t="shared" ref="F12:F20" si="1">E12*0.2</f>
        <v>9.6</v>
      </c>
      <c r="G12" s="46">
        <f t="shared" ref="G12:G25" si="2">E12-F12</f>
        <v>38.4</v>
      </c>
      <c r="H12" s="46">
        <f t="shared" ref="H12:H25" si="3">(E12-F12)*0.85</f>
        <v>32.64</v>
      </c>
      <c r="J12" s="44"/>
      <c r="K12" s="44" t="s">
        <v>29</v>
      </c>
      <c r="L12" s="44" t="s">
        <v>30</v>
      </c>
      <c r="M12" s="44" t="s">
        <v>31</v>
      </c>
      <c r="O12" s="44"/>
      <c r="P12" s="44" t="s">
        <v>29</v>
      </c>
      <c r="Q12" s="44" t="s">
        <v>30</v>
      </c>
      <c r="R12" s="44" t="s">
        <v>31</v>
      </c>
    </row>
    <row r="13" s="1" customFormat="1" spans="1:21">
      <c r="A13" s="47"/>
      <c r="B13" s="44" t="s">
        <v>32</v>
      </c>
      <c r="C13" s="44">
        <f>SUM(C12:C12)</f>
        <v>6</v>
      </c>
      <c r="D13" s="44">
        <v>8</v>
      </c>
      <c r="E13" s="44">
        <f>SUM(E12:E12)</f>
        <v>48</v>
      </c>
      <c r="F13" s="48">
        <f t="shared" si="1"/>
        <v>9.6</v>
      </c>
      <c r="G13" s="48">
        <f t="shared" si="2"/>
        <v>38.4</v>
      </c>
      <c r="H13" s="48">
        <f t="shared" si="3"/>
        <v>32.64</v>
      </c>
      <c r="J13" s="3" t="s">
        <v>28</v>
      </c>
      <c r="K13" s="3" t="s">
        <v>33</v>
      </c>
      <c r="L13" s="3" t="s">
        <v>34</v>
      </c>
      <c r="M13" s="3" t="s">
        <v>35</v>
      </c>
      <c r="O13" s="3" t="s">
        <v>28</v>
      </c>
      <c r="P13" s="3">
        <v>6</v>
      </c>
      <c r="Q13" s="3">
        <v>10</v>
      </c>
      <c r="R13" s="3">
        <v>15</v>
      </c>
      <c r="U13" s="73"/>
    </row>
    <row r="14" s="1" customFormat="1" spans="1:21">
      <c r="A14" s="47"/>
      <c r="B14" s="3" t="s">
        <v>36</v>
      </c>
      <c r="C14" s="3">
        <v>6</v>
      </c>
      <c r="D14" s="3">
        <v>2</v>
      </c>
      <c r="E14" s="3">
        <f t="shared" si="0"/>
        <v>12</v>
      </c>
      <c r="F14" s="46">
        <f t="shared" si="1"/>
        <v>2.4</v>
      </c>
      <c r="G14" s="46">
        <f t="shared" si="2"/>
        <v>9.6</v>
      </c>
      <c r="H14" s="46">
        <f t="shared" si="3"/>
        <v>8.16</v>
      </c>
      <c r="J14" s="3" t="s">
        <v>36</v>
      </c>
      <c r="K14" s="3" t="s">
        <v>33</v>
      </c>
      <c r="L14" s="3" t="s">
        <v>34</v>
      </c>
      <c r="M14" s="3" t="s">
        <v>35</v>
      </c>
      <c r="O14" s="3" t="s">
        <v>36</v>
      </c>
      <c r="P14" s="3">
        <v>6</v>
      </c>
      <c r="Q14" s="3">
        <v>10</v>
      </c>
      <c r="R14" s="3">
        <v>15</v>
      </c>
      <c r="U14" s="73"/>
    </row>
    <row r="15" s="1" customFormat="1" spans="1:21">
      <c r="A15" s="47"/>
      <c r="B15" s="3"/>
      <c r="C15" s="3">
        <v>10</v>
      </c>
      <c r="D15" s="3">
        <v>2</v>
      </c>
      <c r="E15" s="3">
        <f t="shared" si="0"/>
        <v>20</v>
      </c>
      <c r="F15" s="46">
        <f>E15*0.2</f>
        <v>4</v>
      </c>
      <c r="G15" s="46">
        <f t="shared" si="2"/>
        <v>16</v>
      </c>
      <c r="H15" s="46">
        <f t="shared" si="3"/>
        <v>13.6</v>
      </c>
      <c r="J15" s="3" t="s">
        <v>37</v>
      </c>
      <c r="K15" s="3" t="s">
        <v>33</v>
      </c>
      <c r="L15" s="3" t="s">
        <v>34</v>
      </c>
      <c r="M15" s="3" t="s">
        <v>35</v>
      </c>
      <c r="O15" s="3" t="s">
        <v>37</v>
      </c>
      <c r="P15" s="3">
        <v>6</v>
      </c>
      <c r="Q15" s="3">
        <v>10</v>
      </c>
      <c r="R15" s="3">
        <v>15</v>
      </c>
      <c r="U15" s="73"/>
    </row>
    <row r="16" s="1" customFormat="1" spans="1:21">
      <c r="A16" s="47"/>
      <c r="B16" s="3"/>
      <c r="C16" s="3">
        <v>15</v>
      </c>
      <c r="D16" s="3">
        <v>1</v>
      </c>
      <c r="E16" s="3">
        <f t="shared" si="0"/>
        <v>15</v>
      </c>
      <c r="F16" s="46">
        <f t="shared" si="1"/>
        <v>3</v>
      </c>
      <c r="G16" s="46">
        <f t="shared" si="2"/>
        <v>12</v>
      </c>
      <c r="H16" s="46">
        <f t="shared" si="3"/>
        <v>10.2</v>
      </c>
      <c r="J16" s="3" t="s">
        <v>38</v>
      </c>
      <c r="K16" s="3" t="s">
        <v>39</v>
      </c>
      <c r="L16" s="3" t="s">
        <v>40</v>
      </c>
      <c r="M16" s="3" t="s">
        <v>41</v>
      </c>
      <c r="O16" s="3" t="s">
        <v>38</v>
      </c>
      <c r="P16" s="3">
        <v>9</v>
      </c>
      <c r="Q16" s="3">
        <v>15</v>
      </c>
      <c r="R16" s="3">
        <v>25</v>
      </c>
      <c r="U16" s="73"/>
    </row>
    <row r="17" s="1" customFormat="1" spans="1:21">
      <c r="A17" s="47"/>
      <c r="B17" s="44" t="s">
        <v>32</v>
      </c>
      <c r="C17" s="44">
        <f>SUM(C14:C16)</f>
        <v>31</v>
      </c>
      <c r="D17" s="44">
        <f>SUM(D14:D16)</f>
        <v>5</v>
      </c>
      <c r="E17" s="44">
        <f>SUM(E14:E16)</f>
        <v>47</v>
      </c>
      <c r="F17" s="48">
        <f t="shared" si="1"/>
        <v>9.4</v>
      </c>
      <c r="G17" s="48">
        <f t="shared" si="2"/>
        <v>37.6</v>
      </c>
      <c r="H17" s="48">
        <f t="shared" si="3"/>
        <v>31.96</v>
      </c>
      <c r="U17" s="73"/>
    </row>
    <row r="18" s="1" customFormat="1" spans="1:21">
      <c r="A18" s="47"/>
      <c r="B18" s="3" t="s">
        <v>37</v>
      </c>
      <c r="C18" s="3">
        <v>6</v>
      </c>
      <c r="D18" s="3">
        <v>3</v>
      </c>
      <c r="E18" s="3">
        <f t="shared" ref="E18:E20" si="4">C18*D18</f>
        <v>18</v>
      </c>
      <c r="F18" s="46">
        <f t="shared" ref="F18:F25" si="5">E18*0.35</f>
        <v>6.3</v>
      </c>
      <c r="G18" s="46">
        <f t="shared" si="2"/>
        <v>11.7</v>
      </c>
      <c r="H18" s="46">
        <f t="shared" si="3"/>
        <v>9.945</v>
      </c>
      <c r="U18" s="73"/>
    </row>
    <row r="19" s="1" customFormat="1" spans="1:21">
      <c r="A19" s="47"/>
      <c r="B19" s="3"/>
      <c r="C19" s="3">
        <v>10</v>
      </c>
      <c r="D19" s="3">
        <v>4</v>
      </c>
      <c r="E19" s="3">
        <f t="shared" si="4"/>
        <v>40</v>
      </c>
      <c r="F19" s="46">
        <f>E19*0.35</f>
        <v>14</v>
      </c>
      <c r="G19" s="46">
        <f t="shared" si="2"/>
        <v>26</v>
      </c>
      <c r="H19" s="46">
        <f t="shared" si="3"/>
        <v>22.1</v>
      </c>
      <c r="J19" s="44" t="s">
        <v>18</v>
      </c>
      <c r="K19" s="44" t="s">
        <v>42</v>
      </c>
      <c r="L19" s="44" t="s">
        <v>43</v>
      </c>
      <c r="M19" s="44"/>
      <c r="N19" s="44"/>
      <c r="O19" s="65" t="s">
        <v>44</v>
      </c>
      <c r="P19" s="65"/>
      <c r="Q19" s="65"/>
      <c r="U19" s="73"/>
    </row>
    <row r="20" s="1" customFormat="1" spans="1:21">
      <c r="A20" s="47"/>
      <c r="B20" s="3"/>
      <c r="C20" s="3">
        <v>15</v>
      </c>
      <c r="D20" s="3">
        <v>3</v>
      </c>
      <c r="E20" s="3">
        <f t="shared" si="4"/>
        <v>45</v>
      </c>
      <c r="F20" s="46">
        <f t="shared" si="5"/>
        <v>15.75</v>
      </c>
      <c r="G20" s="46">
        <f t="shared" si="2"/>
        <v>29.25</v>
      </c>
      <c r="H20" s="46">
        <f t="shared" si="3"/>
        <v>24.8625</v>
      </c>
      <c r="J20" s="44"/>
      <c r="K20" s="44"/>
      <c r="L20" s="44" t="s">
        <v>29</v>
      </c>
      <c r="M20" s="44" t="s">
        <v>30</v>
      </c>
      <c r="N20" s="44" t="s">
        <v>31</v>
      </c>
      <c r="O20" s="65" t="s">
        <v>29</v>
      </c>
      <c r="P20" s="65" t="s">
        <v>30</v>
      </c>
      <c r="Q20" s="65" t="s">
        <v>31</v>
      </c>
      <c r="U20" s="73"/>
    </row>
    <row r="21" s="1" customFormat="1" spans="1:21">
      <c r="A21" s="47"/>
      <c r="B21" s="44" t="s">
        <v>32</v>
      </c>
      <c r="C21" s="44">
        <f>SUM(C18:C20)</f>
        <v>31</v>
      </c>
      <c r="D21" s="44">
        <f>SUM(D18:D20)</f>
        <v>10</v>
      </c>
      <c r="E21" s="44">
        <f>SUM(E18:E20)</f>
        <v>103</v>
      </c>
      <c r="F21" s="48">
        <f t="shared" si="5"/>
        <v>36.05</v>
      </c>
      <c r="G21" s="48">
        <f t="shared" si="2"/>
        <v>66.95</v>
      </c>
      <c r="H21" s="48">
        <f t="shared" si="3"/>
        <v>56.9075</v>
      </c>
      <c r="J21" s="3" t="s">
        <v>28</v>
      </c>
      <c r="K21" s="54">
        <v>5.82296375898614</v>
      </c>
      <c r="L21" s="66">
        <v>0.5216258</v>
      </c>
      <c r="M21" s="67">
        <v>0.395180048174063</v>
      </c>
      <c r="N21" s="67">
        <v>0.0831941249280094</v>
      </c>
      <c r="O21" s="66">
        <v>0.160300826048456</v>
      </c>
      <c r="P21" s="67">
        <v>0.441685276968084</v>
      </c>
      <c r="Q21" s="67">
        <v>0.39801389698346</v>
      </c>
      <c r="S21" s="33" t="s">
        <v>45</v>
      </c>
      <c r="T21" s="33" t="s">
        <v>46</v>
      </c>
      <c r="U21" s="73"/>
    </row>
    <row r="22" s="1" customFormat="1" spans="1:21">
      <c r="A22" s="47"/>
      <c r="B22" s="45" t="s">
        <v>38</v>
      </c>
      <c r="C22" s="49">
        <v>6</v>
      </c>
      <c r="D22" s="49">
        <v>2</v>
      </c>
      <c r="E22" s="3">
        <f>C22*D22</f>
        <v>12</v>
      </c>
      <c r="F22" s="46">
        <f t="shared" si="5"/>
        <v>4.2</v>
      </c>
      <c r="G22" s="46">
        <f t="shared" si="2"/>
        <v>7.8</v>
      </c>
      <c r="H22" s="46">
        <f t="shared" si="3"/>
        <v>6.63</v>
      </c>
      <c r="J22" s="3" t="s">
        <v>36</v>
      </c>
      <c r="K22" s="54">
        <v>4.25420811514078</v>
      </c>
      <c r="L22" s="67">
        <v>0.460121269990654</v>
      </c>
      <c r="M22" s="67">
        <v>0.438911414792407</v>
      </c>
      <c r="N22" s="67">
        <v>0.10096731521694</v>
      </c>
      <c r="O22" s="67">
        <v>0.129839436957118</v>
      </c>
      <c r="P22" s="67">
        <v>0.446415633181858</v>
      </c>
      <c r="Q22" s="67">
        <v>0.423744929861023</v>
      </c>
      <c r="S22" s="33"/>
      <c r="T22" s="33"/>
      <c r="U22" s="73"/>
    </row>
    <row r="23" s="1" customFormat="1" spans="1:21">
      <c r="A23" s="47"/>
      <c r="B23" s="47"/>
      <c r="C23" s="3">
        <v>15</v>
      </c>
      <c r="D23" s="3">
        <v>5</v>
      </c>
      <c r="E23" s="3">
        <f>C23*D23</f>
        <v>75</v>
      </c>
      <c r="F23" s="46">
        <f t="shared" si="5"/>
        <v>26.25</v>
      </c>
      <c r="G23" s="46">
        <f t="shared" si="2"/>
        <v>48.75</v>
      </c>
      <c r="H23" s="46">
        <f t="shared" si="3"/>
        <v>41.4375</v>
      </c>
      <c r="J23" s="3" t="s">
        <v>37</v>
      </c>
      <c r="K23" s="54">
        <v>12.5001973632273</v>
      </c>
      <c r="L23" s="67">
        <v>0.28749947370637</v>
      </c>
      <c r="M23" s="67">
        <v>0.449484232242853</v>
      </c>
      <c r="N23" s="67">
        <v>0.263016294050777</v>
      </c>
      <c r="O23" s="67">
        <v>0.0463270972490635</v>
      </c>
      <c r="P23" s="67">
        <v>0.27273206076232</v>
      </c>
      <c r="Q23" s="67">
        <v>0.680940841988619</v>
      </c>
      <c r="S23" s="74">
        <v>670</v>
      </c>
      <c r="T23" s="69">
        <v>0.14</v>
      </c>
      <c r="U23" s="73"/>
    </row>
    <row r="24" s="1" customFormat="1" spans="1:21">
      <c r="A24" s="47"/>
      <c r="B24" s="50"/>
      <c r="C24" s="3">
        <v>25</v>
      </c>
      <c r="D24" s="3">
        <v>3</v>
      </c>
      <c r="E24" s="3">
        <f>C24*D24</f>
        <v>75</v>
      </c>
      <c r="F24" s="46">
        <f t="shared" si="5"/>
        <v>26.25</v>
      </c>
      <c r="G24" s="46">
        <f t="shared" si="2"/>
        <v>48.75</v>
      </c>
      <c r="H24" s="46">
        <f t="shared" si="3"/>
        <v>41.4375</v>
      </c>
      <c r="J24" s="3" t="s">
        <v>38</v>
      </c>
      <c r="K24" s="54">
        <v>22.2606900467085</v>
      </c>
      <c r="L24" s="67">
        <v>0.6799</v>
      </c>
      <c r="M24" s="67">
        <v>0.215988657862522</v>
      </c>
      <c r="N24" s="67">
        <v>0.104097497866973</v>
      </c>
      <c r="O24" s="67">
        <v>0.252808104548343</v>
      </c>
      <c r="P24" s="67">
        <v>0.315666627099898</v>
      </c>
      <c r="Q24" s="67">
        <v>0.43152526835176</v>
      </c>
      <c r="S24" s="74">
        <v>3500</v>
      </c>
      <c r="T24" s="69">
        <v>0.41</v>
      </c>
      <c r="U24" s="73"/>
    </row>
    <row r="25" s="1" customFormat="1" spans="1:21">
      <c r="A25" s="50"/>
      <c r="B25" s="44" t="s">
        <v>32</v>
      </c>
      <c r="C25" s="44">
        <f>SUM(C22:C24)</f>
        <v>46</v>
      </c>
      <c r="D25" s="44">
        <v>10</v>
      </c>
      <c r="E25" s="44">
        <f>SUM(E22:E24)</f>
        <v>162</v>
      </c>
      <c r="F25" s="48">
        <f t="shared" si="5"/>
        <v>56.7</v>
      </c>
      <c r="G25" s="48">
        <f t="shared" si="2"/>
        <v>105.3</v>
      </c>
      <c r="H25" s="48">
        <f t="shared" si="3"/>
        <v>89.505</v>
      </c>
      <c r="J25" s="1" t="s">
        <v>47</v>
      </c>
      <c r="S25" s="74">
        <v>15000</v>
      </c>
      <c r="T25" s="69">
        <v>0.48</v>
      </c>
      <c r="U25" s="73"/>
    </row>
    <row r="26" s="1" customFormat="1" spans="1:21">
      <c r="A26" s="51"/>
      <c r="B26" s="51"/>
      <c r="C26" s="51"/>
      <c r="D26" s="51"/>
      <c r="E26" s="51"/>
      <c r="F26" s="52"/>
      <c r="G26" s="52"/>
      <c r="H26" s="52"/>
      <c r="S26" s="74"/>
      <c r="T26" s="69"/>
      <c r="U26" s="73"/>
    </row>
    <row r="27" s="1" customFormat="1" spans="4:18">
      <c r="D27" s="33"/>
      <c r="E27" s="33"/>
      <c r="F27" s="33"/>
      <c r="G27" s="33"/>
      <c r="H27" s="33"/>
      <c r="R27" s="75"/>
    </row>
    <row r="28" s="1" customFormat="1" spans="1:18">
      <c r="A28" s="53" t="s">
        <v>48</v>
      </c>
      <c r="R28" s="75"/>
    </row>
    <row r="29" s="1" customFormat="1" spans="1:21">
      <c r="A29" s="44" t="s">
        <v>18</v>
      </c>
      <c r="B29" s="44" t="s">
        <v>42</v>
      </c>
      <c r="C29" s="44" t="s">
        <v>49</v>
      </c>
      <c r="D29" s="44" t="s">
        <v>19</v>
      </c>
      <c r="E29" s="44" t="s">
        <v>20</v>
      </c>
      <c r="F29" s="44" t="s">
        <v>21</v>
      </c>
      <c r="G29" s="44" t="s">
        <v>50</v>
      </c>
      <c r="H29" s="44" t="s">
        <v>23</v>
      </c>
      <c r="I29" s="44" t="s">
        <v>51</v>
      </c>
      <c r="J29" s="44" t="s">
        <v>52</v>
      </c>
      <c r="K29" s="44" t="s">
        <v>53</v>
      </c>
      <c r="L29" s="44" t="s">
        <v>23</v>
      </c>
      <c r="M29" s="44" t="s">
        <v>54</v>
      </c>
      <c r="N29" s="33" t="s">
        <v>55</v>
      </c>
      <c r="O29" s="33" t="s">
        <v>56</v>
      </c>
      <c r="P29" s="33" t="s">
        <v>57</v>
      </c>
      <c r="Q29" s="33" t="s">
        <v>58</v>
      </c>
      <c r="R29" s="33" t="s">
        <v>59</v>
      </c>
      <c r="S29" s="33" t="s">
        <v>60</v>
      </c>
      <c r="T29" s="33" t="s">
        <v>61</v>
      </c>
      <c r="U29" s="33" t="s">
        <v>62</v>
      </c>
    </row>
    <row r="30" s="1" customFormat="1" spans="1:21">
      <c r="A30" s="3" t="s">
        <v>28</v>
      </c>
      <c r="B30" s="54">
        <v>5.82296375898614</v>
      </c>
      <c r="C30" s="46">
        <v>9.20826691103708</v>
      </c>
      <c r="D30" s="55" t="s">
        <v>63</v>
      </c>
      <c r="E30" s="3">
        <v>8</v>
      </c>
      <c r="F30" s="3">
        <v>48</v>
      </c>
      <c r="G30" s="46">
        <v>10</v>
      </c>
      <c r="H30" s="46">
        <f t="shared" ref="H30:H33" si="6">F30-G30</f>
        <v>38</v>
      </c>
      <c r="I30" s="66">
        <v>0.2</v>
      </c>
      <c r="J30" s="68">
        <v>0.07</v>
      </c>
      <c r="K30" s="46" t="s">
        <v>64</v>
      </c>
      <c r="L30" s="46" t="s">
        <v>64</v>
      </c>
      <c r="M30" s="46" t="s">
        <v>64</v>
      </c>
      <c r="O30" s="33"/>
      <c r="P30" s="33"/>
      <c r="Q30" s="33"/>
      <c r="R30" s="33"/>
      <c r="U30" s="33"/>
    </row>
    <row r="31" s="1" customFormat="1" spans="1:21">
      <c r="A31" s="3" t="s">
        <v>36</v>
      </c>
      <c r="B31" s="54">
        <v>4.25420811514078</v>
      </c>
      <c r="C31" s="46">
        <v>10.58269593691</v>
      </c>
      <c r="D31" s="55" t="s">
        <v>65</v>
      </c>
      <c r="E31" s="3">
        <v>5</v>
      </c>
      <c r="F31" s="3">
        <v>47</v>
      </c>
      <c r="G31" s="46">
        <v>7</v>
      </c>
      <c r="H31" s="46">
        <f t="shared" si="6"/>
        <v>40</v>
      </c>
      <c r="I31" s="66">
        <f>35%*0.8</f>
        <v>0.28</v>
      </c>
      <c r="J31" s="68">
        <f>40*0.7%</f>
        <v>0.28</v>
      </c>
      <c r="K31" s="46">
        <f t="shared" ref="K31:K33" si="7">R31*I31</f>
        <v>39349.6927636856</v>
      </c>
      <c r="L31" s="46">
        <f t="shared" ref="L31:L33" si="8">K31*H31</f>
        <v>1573987.71054743</v>
      </c>
      <c r="M31" s="54">
        <f t="shared" ref="M31:M33" si="9">U31*7.5%/L31</f>
        <v>1.25624999999999</v>
      </c>
      <c r="N31" s="57">
        <f t="shared" ref="N31:N33" si="10">S23*T23</f>
        <v>93.8</v>
      </c>
      <c r="O31" s="57">
        <f t="shared" ref="O31:O33" si="11">S23*J31</f>
        <v>187.6</v>
      </c>
      <c r="P31" s="57">
        <f t="shared" ref="P31:P33" si="12">S23+O31</f>
        <v>857.6</v>
      </c>
      <c r="Q31" s="57">
        <f t="shared" ref="Q31:Q33" si="13">N31+P31</f>
        <v>951.4</v>
      </c>
      <c r="R31" s="57">
        <v>140534.617013163</v>
      </c>
      <c r="S31" s="76">
        <f t="shared" ref="S31:S33" si="14">Q31*R31</f>
        <v>133704634.626323</v>
      </c>
      <c r="T31" s="57">
        <f t="shared" ref="T31:T33" si="15">S23*(1+T23)*R31</f>
        <v>107340340.474654</v>
      </c>
      <c r="U31" s="57">
        <f t="shared" ref="U31:U33" si="16">S31-T31</f>
        <v>26364294.1516693</v>
      </c>
    </row>
    <row r="32" s="1" customFormat="1" spans="1:21">
      <c r="A32" s="3" t="s">
        <v>37</v>
      </c>
      <c r="B32" s="54">
        <v>12.5001973632273</v>
      </c>
      <c r="C32" s="46">
        <v>14.9142060334302</v>
      </c>
      <c r="D32" s="55" t="s">
        <v>65</v>
      </c>
      <c r="E32" s="3">
        <v>10</v>
      </c>
      <c r="F32" s="3">
        <v>103</v>
      </c>
      <c r="G32" s="46">
        <v>35</v>
      </c>
      <c r="H32" s="46">
        <f t="shared" si="6"/>
        <v>68</v>
      </c>
      <c r="I32" s="66">
        <f>50%*0.8</f>
        <v>0.4</v>
      </c>
      <c r="J32" s="68">
        <f>18*0.7%</f>
        <v>0.126</v>
      </c>
      <c r="K32" s="46">
        <f t="shared" si="7"/>
        <v>5357.96357176992</v>
      </c>
      <c r="L32" s="46">
        <f t="shared" si="8"/>
        <v>364341.522880355</v>
      </c>
      <c r="M32" s="54">
        <f t="shared" si="9"/>
        <v>1.21599264705882</v>
      </c>
      <c r="N32" s="57">
        <f t="shared" si="10"/>
        <v>1435</v>
      </c>
      <c r="O32" s="57">
        <f t="shared" si="11"/>
        <v>441</v>
      </c>
      <c r="P32" s="57">
        <f t="shared" si="12"/>
        <v>3941</v>
      </c>
      <c r="Q32" s="57">
        <f t="shared" si="13"/>
        <v>5376</v>
      </c>
      <c r="R32" s="57">
        <v>13394.9089294248</v>
      </c>
      <c r="S32" s="76">
        <f t="shared" si="14"/>
        <v>72011030.4045877</v>
      </c>
      <c r="T32" s="57">
        <f t="shared" si="15"/>
        <v>66103875.5667114</v>
      </c>
      <c r="U32" s="57">
        <f t="shared" si="16"/>
        <v>5907154.83787633</v>
      </c>
    </row>
    <row r="33" s="1" customFormat="1" spans="1:21">
      <c r="A33" s="3" t="s">
        <v>38</v>
      </c>
      <c r="B33" s="54">
        <v>22.2606900467085</v>
      </c>
      <c r="C33" s="46">
        <v>15.1952851416144</v>
      </c>
      <c r="D33" s="55" t="s">
        <v>66</v>
      </c>
      <c r="E33" s="3">
        <v>8</v>
      </c>
      <c r="F33" s="3">
        <v>150</v>
      </c>
      <c r="G33" s="46">
        <v>55</v>
      </c>
      <c r="H33" s="46">
        <f t="shared" si="6"/>
        <v>95</v>
      </c>
      <c r="I33" s="66">
        <f>45%*0.8</f>
        <v>0.36</v>
      </c>
      <c r="J33" s="68">
        <v>0.01</v>
      </c>
      <c r="K33" s="46">
        <f t="shared" si="7"/>
        <v>2184.56807418098</v>
      </c>
      <c r="L33" s="46">
        <f t="shared" si="8"/>
        <v>207533.967047193</v>
      </c>
      <c r="M33" s="54">
        <f t="shared" si="9"/>
        <v>0.328947368420916</v>
      </c>
      <c r="N33" s="57">
        <f t="shared" si="10"/>
        <v>7200</v>
      </c>
      <c r="O33" s="57">
        <f t="shared" si="11"/>
        <v>150</v>
      </c>
      <c r="P33" s="57">
        <f t="shared" si="12"/>
        <v>15150</v>
      </c>
      <c r="Q33" s="57">
        <f t="shared" si="13"/>
        <v>22350</v>
      </c>
      <c r="R33" s="57">
        <v>6068.24465050273</v>
      </c>
      <c r="S33" s="76">
        <f t="shared" si="14"/>
        <v>135625267.938736</v>
      </c>
      <c r="T33" s="57">
        <f t="shared" si="15"/>
        <v>134715031.241161</v>
      </c>
      <c r="U33" s="57">
        <f t="shared" si="16"/>
        <v>910236.697575033</v>
      </c>
    </row>
    <row r="34" s="1" customFormat="1" spans="1:21">
      <c r="A34" s="33"/>
      <c r="B34" s="56"/>
      <c r="C34" s="57"/>
      <c r="D34" s="58"/>
      <c r="E34" s="33"/>
      <c r="F34" s="33"/>
      <c r="G34" s="57"/>
      <c r="H34" s="57"/>
      <c r="I34" s="69"/>
      <c r="J34" s="70"/>
      <c r="K34" s="57"/>
      <c r="L34" s="57"/>
      <c r="M34" s="56"/>
      <c r="N34" s="71" t="s">
        <v>67</v>
      </c>
      <c r="O34" s="72" t="s">
        <v>68</v>
      </c>
      <c r="P34" s="71" t="s">
        <v>69</v>
      </c>
      <c r="Q34" s="71" t="s">
        <v>70</v>
      </c>
      <c r="S34" s="71" t="s">
        <v>71</v>
      </c>
      <c r="T34" s="71" t="s">
        <v>72</v>
      </c>
      <c r="U34" s="57"/>
    </row>
    <row r="35" s="1" customFormat="1" spans="12:20">
      <c r="L35" s="33"/>
      <c r="N35" s="71"/>
      <c r="O35" s="72"/>
      <c r="P35" s="71"/>
      <c r="Q35" s="71"/>
      <c r="S35" s="71"/>
      <c r="T35" s="71"/>
    </row>
    <row r="36" s="1" customFormat="1" spans="1:6">
      <c r="A36" s="38" t="s">
        <v>73</v>
      </c>
      <c r="B36" s="59"/>
      <c r="C36" s="59"/>
      <c r="D36" s="59"/>
      <c r="E36" s="59"/>
      <c r="F36" s="59"/>
    </row>
    <row r="37" s="1" customFormat="1" spans="1:6">
      <c r="A37" s="60" t="s">
        <v>74</v>
      </c>
      <c r="B37" s="60" t="s">
        <v>75</v>
      </c>
      <c r="C37" s="60" t="s">
        <v>76</v>
      </c>
      <c r="D37" s="60" t="s">
        <v>77</v>
      </c>
      <c r="E37" s="60" t="s">
        <v>78</v>
      </c>
      <c r="F37" s="60" t="s">
        <v>79</v>
      </c>
    </row>
    <row r="38" s="1" customFormat="1" spans="1:6">
      <c r="A38" s="3" t="s">
        <v>80</v>
      </c>
      <c r="B38" s="3" t="s">
        <v>81</v>
      </c>
      <c r="C38" s="61"/>
      <c r="D38" s="61"/>
      <c r="E38" s="61"/>
      <c r="F38" s="61"/>
    </row>
    <row r="39" s="1" customFormat="1" spans="1:6">
      <c r="A39" s="3" t="s">
        <v>82</v>
      </c>
      <c r="B39" s="3" t="s">
        <v>83</v>
      </c>
      <c r="C39" s="4"/>
      <c r="D39" s="4"/>
      <c r="E39" s="4"/>
      <c r="F39" s="4"/>
    </row>
    <row r="40" s="1" customFormat="1" spans="1:6">
      <c r="A40" s="3" t="s">
        <v>84</v>
      </c>
      <c r="B40" s="3" t="s">
        <v>85</v>
      </c>
      <c r="C40" s="4"/>
      <c r="D40" s="4"/>
      <c r="E40" s="4"/>
      <c r="F40" s="4"/>
    </row>
    <row r="41" s="1" customFormat="1" spans="1:6">
      <c r="A41" s="4"/>
      <c r="B41" s="3" t="s">
        <v>86</v>
      </c>
      <c r="C41" s="4"/>
      <c r="D41" s="4"/>
      <c r="E41" s="4"/>
      <c r="F41" s="4"/>
    </row>
    <row r="42" s="1" customFormat="1" spans="1:6">
      <c r="A42" s="4"/>
      <c r="B42" s="3" t="s">
        <v>87</v>
      </c>
      <c r="C42" s="4"/>
      <c r="D42" s="4"/>
      <c r="E42" s="4"/>
      <c r="F42" s="4"/>
    </row>
    <row r="43" s="1" customFormat="1" spans="1:6">
      <c r="A43" s="4"/>
      <c r="B43" s="3" t="s">
        <v>88</v>
      </c>
      <c r="C43" s="4"/>
      <c r="D43" s="4"/>
      <c r="E43" s="4"/>
      <c r="F43" s="4"/>
    </row>
    <row r="44" s="1" customFormat="1" spans="1:6">
      <c r="A44" s="4"/>
      <c r="B44" s="3" t="s">
        <v>89</v>
      </c>
      <c r="C44" s="4"/>
      <c r="D44" s="4"/>
      <c r="E44" s="4"/>
      <c r="F44" s="4"/>
    </row>
    <row r="45" s="1" customFormat="1" spans="1:6">
      <c r="A45" s="4"/>
      <c r="B45" s="3" t="s">
        <v>90</v>
      </c>
      <c r="C45" s="4"/>
      <c r="D45" s="4"/>
      <c r="E45" s="4"/>
      <c r="F45" s="4"/>
    </row>
    <row r="48" s="1" customFormat="1" spans="1:1">
      <c r="A48" s="38" t="s">
        <v>91</v>
      </c>
    </row>
    <row r="49" s="1" customFormat="1" spans="1:16">
      <c r="A49" s="44" t="s">
        <v>92</v>
      </c>
      <c r="B49" s="44"/>
      <c r="C49" s="44"/>
      <c r="D49" s="44"/>
      <c r="E49" s="44" t="s">
        <v>93</v>
      </c>
      <c r="F49" s="44"/>
      <c r="G49" s="44"/>
      <c r="H49" s="44"/>
      <c r="I49" s="44"/>
      <c r="J49" s="44" t="s">
        <v>94</v>
      </c>
      <c r="K49" s="44"/>
      <c r="L49" s="44"/>
      <c r="M49" s="44"/>
      <c r="N49" s="44"/>
      <c r="O49" s="44"/>
      <c r="P49" s="44"/>
    </row>
    <row r="50" s="1" customFormat="1" spans="1:16">
      <c r="A50" s="50" t="s">
        <v>95</v>
      </c>
      <c r="B50" s="50" t="s">
        <v>96</v>
      </c>
      <c r="C50" s="50" t="s">
        <v>97</v>
      </c>
      <c r="D50" s="50" t="s">
        <v>98</v>
      </c>
      <c r="E50" s="3" t="s">
        <v>99</v>
      </c>
      <c r="F50" s="3" t="s">
        <v>100</v>
      </c>
      <c r="G50" s="3" t="s">
        <v>101</v>
      </c>
      <c r="H50" s="3" t="s">
        <v>102</v>
      </c>
      <c r="I50" s="33" t="s">
        <v>103</v>
      </c>
      <c r="J50" s="50" t="s">
        <v>104</v>
      </c>
      <c r="K50" s="50" t="s">
        <v>105</v>
      </c>
      <c r="L50" s="3" t="s">
        <v>106</v>
      </c>
      <c r="M50" s="3" t="s">
        <v>107</v>
      </c>
      <c r="N50" s="3" t="s">
        <v>108</v>
      </c>
      <c r="O50" s="3" t="s">
        <v>42</v>
      </c>
      <c r="P50" s="3" t="s">
        <v>109</v>
      </c>
    </row>
    <row r="51" s="1" customFormat="1" spans="1:16">
      <c r="A51" s="3"/>
      <c r="B51" s="3"/>
      <c r="C51" s="4"/>
      <c r="D51" s="4"/>
      <c r="E51" s="3"/>
      <c r="F51" s="3"/>
      <c r="G51" s="3"/>
      <c r="H51" s="3"/>
      <c r="I51" s="3"/>
      <c r="J51" s="3"/>
      <c r="K51" s="3"/>
      <c r="L51" s="4"/>
      <c r="M51" s="4"/>
      <c r="N51" s="4"/>
      <c r="O51" s="4"/>
      <c r="P51" s="4"/>
    </row>
    <row r="52" s="1" customFormat="1" spans="1:16">
      <c r="A52" s="3"/>
      <c r="B52" s="3"/>
      <c r="C52" s="4"/>
      <c r="D52" s="4"/>
      <c r="E52" s="3"/>
      <c r="F52" s="3"/>
      <c r="G52" s="3"/>
      <c r="H52" s="3"/>
      <c r="I52" s="3"/>
      <c r="J52" s="3"/>
      <c r="K52" s="3"/>
      <c r="L52" s="4"/>
      <c r="M52" s="4"/>
      <c r="N52" s="4"/>
      <c r="O52" s="4"/>
      <c r="P52" s="4"/>
    </row>
    <row r="53" s="1" customFormat="1" spans="1:16">
      <c r="A53" s="3"/>
      <c r="B53" s="3"/>
      <c r="C53" s="4"/>
      <c r="D53" s="4"/>
      <c r="E53" s="3"/>
      <c r="F53" s="3"/>
      <c r="G53" s="3"/>
      <c r="H53" s="3"/>
      <c r="I53" s="3"/>
      <c r="J53" s="3"/>
      <c r="K53" s="3"/>
      <c r="L53" s="4"/>
      <c r="M53" s="4"/>
      <c r="N53" s="4"/>
      <c r="O53" s="4"/>
      <c r="P53" s="4"/>
    </row>
    <row r="54" s="1" customFormat="1" spans="1:16">
      <c r="A54" s="3"/>
      <c r="B54" s="3"/>
      <c r="C54" s="4"/>
      <c r="D54" s="4"/>
      <c r="E54" s="3"/>
      <c r="F54" s="3"/>
      <c r="G54" s="3"/>
      <c r="H54" s="3"/>
      <c r="I54" s="3"/>
      <c r="J54" s="3"/>
      <c r="K54" s="3"/>
      <c r="L54" s="4"/>
      <c r="M54" s="4"/>
      <c r="N54" s="4"/>
      <c r="O54" s="4"/>
      <c r="P54" s="4"/>
    </row>
    <row r="55" s="1" customFormat="1" spans="1:16">
      <c r="A55" s="3"/>
      <c r="B55" s="3"/>
      <c r="C55" s="4"/>
      <c r="D55" s="4"/>
      <c r="E55" s="3"/>
      <c r="F55" s="3"/>
      <c r="G55" s="3"/>
      <c r="H55" s="3"/>
      <c r="I55" s="3"/>
      <c r="J55" s="3"/>
      <c r="K55" s="3"/>
      <c r="L55" s="4"/>
      <c r="M55" s="4"/>
      <c r="N55" s="4"/>
      <c r="O55" s="4"/>
      <c r="P55" s="4"/>
    </row>
    <row r="58" s="1" customFormat="1" spans="1:1">
      <c r="A58" s="38" t="s">
        <v>110</v>
      </c>
    </row>
    <row r="59" s="1" customFormat="1" spans="1:6">
      <c r="A59" s="44" t="s">
        <v>111</v>
      </c>
      <c r="B59" s="44" t="s">
        <v>112</v>
      </c>
      <c r="C59" s="44" t="s">
        <v>113</v>
      </c>
      <c r="D59" s="44" t="s">
        <v>114</v>
      </c>
      <c r="E59" s="44" t="s">
        <v>115</v>
      </c>
      <c r="F59" s="44" t="s">
        <v>116</v>
      </c>
    </row>
    <row r="60" s="1" customFormat="1" spans="1:6">
      <c r="A60" s="3"/>
      <c r="B60" s="3"/>
      <c r="C60" s="4"/>
      <c r="D60" s="4"/>
      <c r="E60" s="4"/>
      <c r="F60" s="4"/>
    </row>
  </sheetData>
  <mergeCells count="21">
    <mergeCell ref="K11:M11"/>
    <mergeCell ref="P11:R11"/>
    <mergeCell ref="L19:N19"/>
    <mergeCell ref="O19:Q19"/>
    <mergeCell ref="A49:D49"/>
    <mergeCell ref="E49:I49"/>
    <mergeCell ref="J49:P49"/>
    <mergeCell ref="A12:A25"/>
    <mergeCell ref="B14:B16"/>
    <mergeCell ref="B18:B20"/>
    <mergeCell ref="B22:B24"/>
    <mergeCell ref="J11:J12"/>
    <mergeCell ref="J19:J20"/>
    <mergeCell ref="K19:K20"/>
    <mergeCell ref="N34:N35"/>
    <mergeCell ref="O11:O12"/>
    <mergeCell ref="P34:P35"/>
    <mergeCell ref="Q34:Q35"/>
    <mergeCell ref="R27:R28"/>
    <mergeCell ref="S34:S35"/>
    <mergeCell ref="T34:T35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7"/>
  <sheetViews>
    <sheetView workbookViewId="0">
      <selection activeCell="A2" sqref="A2"/>
    </sheetView>
  </sheetViews>
  <sheetFormatPr defaultColWidth="9" defaultRowHeight="13.5"/>
  <sheetData>
    <row r="1" ht="16.5" spans="1:1">
      <c r="A1" s="31" t="s">
        <v>1</v>
      </c>
    </row>
    <row r="2" ht="16.5" spans="1:1">
      <c r="A2" s="32" t="s">
        <v>117</v>
      </c>
    </row>
    <row r="3" ht="16.5" spans="1:1">
      <c r="A3" s="33"/>
    </row>
    <row r="4" ht="16.5" spans="1:1">
      <c r="A4" s="31" t="s">
        <v>3</v>
      </c>
    </row>
    <row r="5" ht="16.5" spans="1:1">
      <c r="A5" s="32" t="s">
        <v>118</v>
      </c>
    </row>
    <row r="6" ht="16.5" spans="1:1">
      <c r="A6" s="33"/>
    </row>
    <row r="7" ht="16.5" spans="1:1">
      <c r="A7" s="31" t="s">
        <v>119</v>
      </c>
    </row>
    <row r="8" ht="15" spans="1:1">
      <c r="A8" s="34" t="s">
        <v>120</v>
      </c>
    </row>
    <row r="9" ht="15" spans="1:1">
      <c r="A9" s="34" t="s">
        <v>121</v>
      </c>
    </row>
    <row r="10" ht="15" spans="1:1">
      <c r="A10" s="34" t="s">
        <v>122</v>
      </c>
    </row>
    <row r="11" ht="15" spans="1:1">
      <c r="A11" s="34" t="s">
        <v>123</v>
      </c>
    </row>
    <row r="13" ht="16.5" spans="1:1">
      <c r="A13" s="35" t="s">
        <v>124</v>
      </c>
    </row>
    <row r="14" spans="1:1">
      <c r="A14" s="36" t="s">
        <v>125</v>
      </c>
    </row>
    <row r="16" ht="16.5" spans="1:1">
      <c r="A16" s="35" t="s">
        <v>126</v>
      </c>
    </row>
    <row r="17" ht="16.5" spans="1:1">
      <c r="A17" s="37" t="s">
        <v>127</v>
      </c>
    </row>
  </sheetData>
  <hyperlinks>
    <hyperlink ref="A14" r:id="rId1" display="https://modao.cc/app/b3429e0ca3f4aeec55ca40ca9e25ee1e0375aabd?simulator_type=outside_artboard&amp;sticky" tooltip="https://modao.cc/app/b3429e0ca3f4aeec55ca40ca9e25ee1e0375aabd?simulator_type=outside_artboard&amp;sticky"/>
  </hyperlink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54"/>
  <sheetViews>
    <sheetView workbookViewId="0">
      <selection activeCell="T25" sqref="T25"/>
    </sheetView>
  </sheetViews>
  <sheetFormatPr defaultColWidth="9.14166666666667" defaultRowHeight="14.25"/>
  <cols>
    <col min="1" max="1" width="27.425" style="5" customWidth="1"/>
    <col min="2" max="2" width="40.2166666666667" style="5" hidden="1" customWidth="1" outlineLevel="1"/>
    <col min="3" max="3" width="27.425" style="5" customWidth="1" collapsed="1"/>
    <col min="4" max="4" width="14.7166666666667" style="5" customWidth="1"/>
    <col min="5" max="6" width="12.7833333333333" style="5" hidden="1" customWidth="1" outlineLevel="1"/>
    <col min="7" max="9" width="13" style="5" hidden="1" customWidth="1" outlineLevel="1"/>
    <col min="10" max="11" width="12.7833333333333" style="5" hidden="1" customWidth="1" outlineLevel="1"/>
    <col min="12" max="12" width="13" style="5" customWidth="1" collapsed="1"/>
    <col min="13" max="16" width="13" style="5" customWidth="1"/>
    <col min="17" max="17" width="11.575" style="5"/>
    <col min="18" max="16384" width="9.14166666666667" style="5"/>
  </cols>
  <sheetData>
    <row r="1" s="5" customFormat="1" ht="16.5" spans="1:1">
      <c r="A1" s="18" t="s">
        <v>128</v>
      </c>
    </row>
    <row r="2" s="5" customFormat="1" ht="16.5" spans="1:1">
      <c r="A2" s="19" t="s">
        <v>129</v>
      </c>
    </row>
    <row r="3" s="5" customFormat="1" ht="16.5" spans="1:1">
      <c r="A3" s="19" t="s">
        <v>130</v>
      </c>
    </row>
    <row r="4" s="5" customFormat="1" ht="16.5" spans="1:1">
      <c r="A4" s="19" t="s">
        <v>131</v>
      </c>
    </row>
    <row r="5" s="5" customFormat="1" ht="16.5" spans="1:1">
      <c r="A5" s="19" t="s">
        <v>132</v>
      </c>
    </row>
    <row r="9" s="5" customFormat="1" spans="1:1">
      <c r="A9" s="8" t="s">
        <v>133</v>
      </c>
    </row>
    <row r="10" s="5" customFormat="1" spans="1:1">
      <c r="A10" s="20" t="s">
        <v>134</v>
      </c>
    </row>
    <row r="11" s="6" customFormat="1" spans="1:16">
      <c r="A11" s="6" t="s">
        <v>135</v>
      </c>
      <c r="B11" s="6" t="s">
        <v>136</v>
      </c>
      <c r="C11" s="6" t="s">
        <v>137</v>
      </c>
      <c r="D11" s="6" t="s">
        <v>138</v>
      </c>
      <c r="E11" s="6">
        <v>202001</v>
      </c>
      <c r="F11" s="6">
        <v>202002</v>
      </c>
      <c r="G11" s="6">
        <v>202003</v>
      </c>
      <c r="H11" s="6">
        <v>202004</v>
      </c>
      <c r="I11" s="6">
        <v>202005</v>
      </c>
      <c r="J11" s="6">
        <v>202006</v>
      </c>
      <c r="K11" s="6">
        <v>202007</v>
      </c>
      <c r="L11" s="6">
        <v>202008</v>
      </c>
      <c r="M11" s="6">
        <v>202009</v>
      </c>
      <c r="N11" s="6">
        <v>202010</v>
      </c>
      <c r="O11" s="6">
        <v>202011</v>
      </c>
      <c r="P11" s="6">
        <v>202012</v>
      </c>
    </row>
    <row r="12" s="5" customFormat="1" spans="1:16">
      <c r="A12" s="21" t="s">
        <v>139</v>
      </c>
      <c r="B12" s="22" t="s">
        <v>140</v>
      </c>
      <c r="C12" s="5">
        <v>1</v>
      </c>
      <c r="D12" s="13">
        <v>9.81445076406826</v>
      </c>
      <c r="E12" s="13">
        <v>9.69326431143431</v>
      </c>
      <c r="F12" s="13">
        <v>10.694507981605</v>
      </c>
      <c r="G12" s="13">
        <v>10.5766586171647</v>
      </c>
      <c r="H12" s="13">
        <v>9.51645760254682</v>
      </c>
      <c r="I12" s="13">
        <v>9.00662205510167</v>
      </c>
      <c r="J12" s="13">
        <v>8.58637147769901</v>
      </c>
      <c r="K12" s="13">
        <v>8.44386186080077</v>
      </c>
      <c r="L12" s="13">
        <v>10.3671559297427</v>
      </c>
      <c r="M12" s="13">
        <v>10.4426812386745</v>
      </c>
      <c r="N12" s="13">
        <v>10.1453548297402</v>
      </c>
      <c r="O12" s="13">
        <v>10.1435877160446</v>
      </c>
      <c r="P12" s="13">
        <v>9.85406646683639</v>
      </c>
    </row>
    <row r="13" s="5" customFormat="1" spans="1:16">
      <c r="A13" s="21"/>
      <c r="B13" s="22"/>
      <c r="C13" s="5">
        <v>2</v>
      </c>
      <c r="D13" s="13">
        <v>24.3056932414065</v>
      </c>
      <c r="E13" s="13">
        <v>24.7899810986987</v>
      </c>
      <c r="F13" s="13">
        <v>29.1872386262831</v>
      </c>
      <c r="G13" s="13">
        <v>29.0755494899015</v>
      </c>
      <c r="H13" s="13">
        <v>24.7078924134844</v>
      </c>
      <c r="I13" s="13">
        <v>23.0496595915098</v>
      </c>
      <c r="J13" s="13">
        <v>21.6415819489214</v>
      </c>
      <c r="K13" s="13">
        <v>20.7346308883304</v>
      </c>
      <c r="L13" s="13">
        <v>26.2233866813507</v>
      </c>
      <c r="M13" s="13">
        <v>26.2111700166546</v>
      </c>
      <c r="N13" s="13">
        <v>24.8443891652847</v>
      </c>
      <c r="O13" s="13">
        <v>23.7072236547402</v>
      </c>
      <c r="P13" s="13">
        <v>23.096264918226</v>
      </c>
    </row>
    <row r="14" s="5" customFormat="1" spans="1:16">
      <c r="A14" s="21" t="s">
        <v>141</v>
      </c>
      <c r="B14" s="23" t="s">
        <v>142</v>
      </c>
      <c r="D14" s="24">
        <f t="shared" ref="D14:P14" si="0">D13/D12</f>
        <v>2.47652098173361</v>
      </c>
      <c r="E14" s="24">
        <f t="shared" si="0"/>
        <v>2.55744404590888</v>
      </c>
      <c r="F14" s="24">
        <f t="shared" si="0"/>
        <v>2.72918012464775</v>
      </c>
      <c r="G14" s="24">
        <f t="shared" si="0"/>
        <v>2.74902977795986</v>
      </c>
      <c r="H14" s="24">
        <f t="shared" si="0"/>
        <v>2.59633294713277</v>
      </c>
      <c r="I14" s="24">
        <f t="shared" si="0"/>
        <v>2.55919027694225</v>
      </c>
      <c r="J14" s="24">
        <f t="shared" si="0"/>
        <v>2.5204572158484</v>
      </c>
      <c r="K14" s="24">
        <f t="shared" si="0"/>
        <v>2.45558622703049</v>
      </c>
      <c r="L14" s="24">
        <f t="shared" si="0"/>
        <v>2.52946775943801</v>
      </c>
      <c r="M14" s="24">
        <f t="shared" si="0"/>
        <v>2.51000384073598</v>
      </c>
      <c r="N14" s="24">
        <f t="shared" si="0"/>
        <v>2.44884378932273</v>
      </c>
      <c r="O14" s="24">
        <f t="shared" si="0"/>
        <v>2.33716356760452</v>
      </c>
      <c r="P14" s="24">
        <f t="shared" si="0"/>
        <v>2.34383084343463</v>
      </c>
    </row>
    <row r="15" s="5" customFormat="1" spans="1:16">
      <c r="A15" s="21" t="s">
        <v>143</v>
      </c>
      <c r="B15" s="22" t="s">
        <v>144</v>
      </c>
      <c r="C15" s="5">
        <v>1</v>
      </c>
      <c r="D15" s="13">
        <v>7.18262242658368</v>
      </c>
      <c r="E15" s="13">
        <v>5.67638115397533</v>
      </c>
      <c r="F15" s="13">
        <v>7.13004919782663</v>
      </c>
      <c r="G15" s="13">
        <v>7.45385383487163</v>
      </c>
      <c r="H15" s="13">
        <v>6.88541982094</v>
      </c>
      <c r="I15" s="13">
        <v>6.55341318289166</v>
      </c>
      <c r="J15" s="13">
        <v>6.22262996597654</v>
      </c>
      <c r="K15" s="13">
        <v>6.24078837441197</v>
      </c>
      <c r="L15" s="13">
        <v>8.08181724652343</v>
      </c>
      <c r="M15" s="13">
        <v>8.11768559736219</v>
      </c>
      <c r="N15" s="13">
        <v>7.77406613197311</v>
      </c>
      <c r="O15" s="13">
        <v>7.58490767196952</v>
      </c>
      <c r="P15" s="13">
        <v>7.05970312628421</v>
      </c>
    </row>
    <row r="16" s="5" customFormat="1" spans="1:16">
      <c r="A16" s="21"/>
      <c r="B16" s="22"/>
      <c r="C16" s="5">
        <v>2</v>
      </c>
      <c r="D16" s="13">
        <v>20.1669594740077</v>
      </c>
      <c r="E16" s="13">
        <v>17.752532289723</v>
      </c>
      <c r="F16" s="13">
        <v>22.2365352933722</v>
      </c>
      <c r="G16" s="13">
        <v>23.5509859782591</v>
      </c>
      <c r="H16" s="13">
        <v>20.1730436837066</v>
      </c>
      <c r="I16" s="13">
        <v>18.9687507361775</v>
      </c>
      <c r="J16" s="13">
        <v>17.8174918037303</v>
      </c>
      <c r="K16" s="13">
        <v>17.3726703884232</v>
      </c>
      <c r="L16" s="13">
        <v>22.478977565412</v>
      </c>
      <c r="M16" s="13">
        <v>22.6432454835552</v>
      </c>
      <c r="N16" s="13">
        <v>21.5132359805909</v>
      </c>
      <c r="O16" s="13">
        <v>19.9902775215976</v>
      </c>
      <c r="P16" s="13">
        <v>19.0924592603507</v>
      </c>
    </row>
    <row r="17" s="5" customFormat="1" spans="1:16">
      <c r="A17" s="21" t="s">
        <v>145</v>
      </c>
      <c r="B17" s="23" t="s">
        <v>146</v>
      </c>
      <c r="D17" s="25">
        <f t="shared" ref="D17:P17" si="1">D16/D15</f>
        <v>2.80774322751083</v>
      </c>
      <c r="E17" s="24">
        <f t="shared" si="1"/>
        <v>3.12743838163341</v>
      </c>
      <c r="F17" s="24">
        <f t="shared" si="1"/>
        <v>3.11870713320608</v>
      </c>
      <c r="G17" s="24">
        <f t="shared" si="1"/>
        <v>3.15957174637363</v>
      </c>
      <c r="H17" s="24">
        <f t="shared" si="1"/>
        <v>2.92982043336793</v>
      </c>
      <c r="I17" s="24">
        <f t="shared" si="1"/>
        <v>2.89448417287305</v>
      </c>
      <c r="J17" s="24">
        <f t="shared" si="1"/>
        <v>2.86333783322341</v>
      </c>
      <c r="K17" s="24">
        <f t="shared" si="1"/>
        <v>2.78373009084131</v>
      </c>
      <c r="L17" s="24">
        <f t="shared" si="1"/>
        <v>2.7814261173849</v>
      </c>
      <c r="M17" s="24">
        <f t="shared" si="1"/>
        <v>2.7893720706445</v>
      </c>
      <c r="N17" s="24">
        <f t="shared" si="1"/>
        <v>2.76730807474244</v>
      </c>
      <c r="O17" s="24">
        <f t="shared" si="1"/>
        <v>2.63553340213657</v>
      </c>
      <c r="P17" s="24">
        <f t="shared" si="1"/>
        <v>2.70442806430018</v>
      </c>
    </row>
    <row r="18" s="5" customFormat="1" hidden="1" outlineLevel="1" spans="1:16">
      <c r="A18" s="21" t="s">
        <v>147</v>
      </c>
      <c r="B18" s="23"/>
      <c r="C18" s="5">
        <v>1</v>
      </c>
      <c r="D18" s="13">
        <v>5399583</v>
      </c>
      <c r="E18" s="13">
        <v>256054</v>
      </c>
      <c r="F18" s="13">
        <v>124599</v>
      </c>
      <c r="G18" s="13">
        <v>337495</v>
      </c>
      <c r="H18" s="13">
        <v>373171</v>
      </c>
      <c r="I18" s="13">
        <v>401839</v>
      </c>
      <c r="J18" s="13">
        <v>355343</v>
      </c>
      <c r="K18" s="13">
        <v>333953</v>
      </c>
      <c r="L18" s="13">
        <v>349914</v>
      </c>
      <c r="M18" s="13">
        <v>495562</v>
      </c>
      <c r="N18" s="13">
        <v>625779</v>
      </c>
      <c r="O18" s="13">
        <v>736017</v>
      </c>
      <c r="P18" s="13">
        <v>1009857</v>
      </c>
    </row>
    <row r="19" s="5" customFormat="1" hidden="1" outlineLevel="1" spans="1:16">
      <c r="A19" s="21"/>
      <c r="B19" s="23"/>
      <c r="C19" s="5">
        <v>2</v>
      </c>
      <c r="D19" s="13">
        <v>891724</v>
      </c>
      <c r="E19" s="13">
        <v>41267</v>
      </c>
      <c r="F19" s="13">
        <v>15782</v>
      </c>
      <c r="G19" s="13">
        <v>62831</v>
      </c>
      <c r="H19" s="13">
        <v>80419</v>
      </c>
      <c r="I19" s="13">
        <v>84898</v>
      </c>
      <c r="J19" s="13">
        <v>72594</v>
      </c>
      <c r="K19" s="13">
        <v>59291</v>
      </c>
      <c r="L19" s="13">
        <v>56297</v>
      </c>
      <c r="M19" s="13">
        <v>78657</v>
      </c>
      <c r="N19" s="13">
        <v>97686</v>
      </c>
      <c r="O19" s="13">
        <v>106262</v>
      </c>
      <c r="P19" s="13">
        <v>135740</v>
      </c>
    </row>
    <row r="20" s="5" customFormat="1" hidden="1" outlineLevel="1" spans="1:16">
      <c r="A20" s="21" t="s">
        <v>148</v>
      </c>
      <c r="B20" s="23"/>
      <c r="C20" s="5">
        <v>1</v>
      </c>
      <c r="D20" s="13">
        <v>52993941.5</v>
      </c>
      <c r="E20" s="13">
        <v>2481999.1</v>
      </c>
      <c r="F20" s="13">
        <v>1332525</v>
      </c>
      <c r="G20" s="13">
        <v>3569569.4</v>
      </c>
      <c r="H20" s="13">
        <v>3551266</v>
      </c>
      <c r="I20" s="13">
        <v>3619212</v>
      </c>
      <c r="J20" s="13">
        <v>3051107</v>
      </c>
      <c r="K20" s="13">
        <v>2819853</v>
      </c>
      <c r="L20" s="13">
        <v>3627613</v>
      </c>
      <c r="M20" s="13">
        <v>5174996</v>
      </c>
      <c r="N20" s="13">
        <v>6348750</v>
      </c>
      <c r="O20" s="13">
        <v>7465853</v>
      </c>
      <c r="P20" s="13">
        <v>9951198</v>
      </c>
    </row>
    <row r="21" s="5" customFormat="1" hidden="1" outlineLevel="1" spans="1:16">
      <c r="A21" s="21"/>
      <c r="B21" s="23"/>
      <c r="C21" s="5">
        <v>2</v>
      </c>
      <c r="D21" s="13">
        <v>21673970</v>
      </c>
      <c r="E21" s="13">
        <v>1023008.15</v>
      </c>
      <c r="F21" s="13">
        <v>460633</v>
      </c>
      <c r="G21" s="13">
        <v>1826845.85</v>
      </c>
      <c r="H21" s="13">
        <v>1986984</v>
      </c>
      <c r="I21" s="13">
        <v>1956870</v>
      </c>
      <c r="J21" s="13">
        <v>1571049</v>
      </c>
      <c r="K21" s="13">
        <v>1229377</v>
      </c>
      <c r="L21" s="13">
        <v>1476298</v>
      </c>
      <c r="M21" s="13">
        <v>2061692</v>
      </c>
      <c r="N21" s="13">
        <v>2426949</v>
      </c>
      <c r="O21" s="13">
        <v>2519177</v>
      </c>
      <c r="P21" s="13">
        <v>3135087</v>
      </c>
    </row>
    <row r="22" s="5" customFormat="1" hidden="1" outlineLevel="1" spans="1:16">
      <c r="A22" s="21" t="s">
        <v>149</v>
      </c>
      <c r="B22" s="23"/>
      <c r="C22" s="5">
        <v>1</v>
      </c>
      <c r="D22" s="13">
        <v>38783165.95</v>
      </c>
      <c r="E22" s="13">
        <v>1453460.1</v>
      </c>
      <c r="F22" s="13">
        <v>888397</v>
      </c>
      <c r="G22" s="13">
        <v>2515638.4</v>
      </c>
      <c r="H22" s="13">
        <v>2569439</v>
      </c>
      <c r="I22" s="13">
        <v>2633417</v>
      </c>
      <c r="J22" s="13">
        <v>2211168</v>
      </c>
      <c r="K22" s="13">
        <v>2084130</v>
      </c>
      <c r="L22" s="13">
        <v>2827941</v>
      </c>
      <c r="M22" s="13">
        <v>4022816.51</v>
      </c>
      <c r="N22" s="13">
        <v>4864847.33</v>
      </c>
      <c r="O22" s="13">
        <v>5582620.98999999</v>
      </c>
      <c r="P22" s="13">
        <v>7129290.61999999</v>
      </c>
    </row>
    <row r="23" s="5" customFormat="1" hidden="1" outlineLevel="1" spans="1:16">
      <c r="A23" s="21"/>
      <c r="B23" s="23"/>
      <c r="C23" s="5">
        <v>2</v>
      </c>
      <c r="D23" s="13">
        <v>17983361.77</v>
      </c>
      <c r="E23" s="13">
        <v>732593.75</v>
      </c>
      <c r="F23" s="13">
        <v>350937</v>
      </c>
      <c r="G23" s="13">
        <v>1479732</v>
      </c>
      <c r="H23" s="13">
        <v>1622296</v>
      </c>
      <c r="I23" s="13">
        <v>1610409</v>
      </c>
      <c r="J23" s="13">
        <v>1293443</v>
      </c>
      <c r="K23" s="13">
        <v>1030043</v>
      </c>
      <c r="L23" s="13">
        <v>1265499</v>
      </c>
      <c r="M23" s="13">
        <v>1781049.76</v>
      </c>
      <c r="N23" s="13">
        <v>2101541.97</v>
      </c>
      <c r="O23" s="13">
        <v>2124206.87</v>
      </c>
      <c r="P23" s="13">
        <v>2591610.42</v>
      </c>
    </row>
    <row r="24" s="5" customFormat="1" collapsed="1"/>
    <row r="25" s="5" customFormat="1" spans="1:1">
      <c r="A25" s="8" t="s">
        <v>150</v>
      </c>
    </row>
    <row r="26" s="5" customFormat="1" ht="84" customHeight="1" spans="1:7">
      <c r="A26" s="9" t="s">
        <v>151</v>
      </c>
      <c r="B26" s="9"/>
      <c r="C26" s="9"/>
      <c r="D26" s="9"/>
      <c r="E26" s="9"/>
      <c r="F26" s="9"/>
      <c r="G26" s="9"/>
    </row>
    <row r="27" s="6" customFormat="1" spans="1:16">
      <c r="A27" s="6" t="s">
        <v>135</v>
      </c>
      <c r="B27" s="6" t="s">
        <v>136</v>
      </c>
      <c r="C27" s="6" t="s">
        <v>152</v>
      </c>
      <c r="D27" s="6" t="s">
        <v>138</v>
      </c>
      <c r="E27" s="6">
        <v>202001</v>
      </c>
      <c r="F27" s="6">
        <v>202002</v>
      </c>
      <c r="G27" s="6">
        <v>202003</v>
      </c>
      <c r="H27" s="6">
        <v>202004</v>
      </c>
      <c r="I27" s="6">
        <v>202005</v>
      </c>
      <c r="J27" s="6">
        <v>202006</v>
      </c>
      <c r="K27" s="6">
        <v>202007</v>
      </c>
      <c r="L27" s="6">
        <v>202008</v>
      </c>
      <c r="M27" s="6">
        <v>202009</v>
      </c>
      <c r="N27" s="6">
        <v>202010</v>
      </c>
      <c r="O27" s="6">
        <v>202011</v>
      </c>
      <c r="P27" s="6">
        <v>202012</v>
      </c>
    </row>
    <row r="28" s="5" customFormat="1" spans="1:16">
      <c r="A28" s="6" t="s">
        <v>139</v>
      </c>
      <c r="B28" s="23" t="s">
        <v>153</v>
      </c>
      <c r="C28" s="5" t="s">
        <v>154</v>
      </c>
      <c r="D28" s="15">
        <v>6.4264565566214</v>
      </c>
      <c r="E28" s="14">
        <v>6.45710375637073</v>
      </c>
      <c r="F28" s="14">
        <v>6.20709517451841</v>
      </c>
      <c r="G28" s="14">
        <v>6.23553849317886</v>
      </c>
      <c r="H28" s="14">
        <v>6.26339018087855</v>
      </c>
      <c r="I28" s="14">
        <v>6.19629744648027</v>
      </c>
      <c r="J28" s="14">
        <v>6.29023858715648</v>
      </c>
      <c r="K28" s="14">
        <v>6.2971568943299</v>
      </c>
      <c r="L28" s="14">
        <v>6.27169167461234</v>
      </c>
      <c r="M28" s="14">
        <v>6.37650248760421</v>
      </c>
      <c r="N28" s="14">
        <v>6.46817661066358</v>
      </c>
      <c r="O28" s="14">
        <v>6.59285091949364</v>
      </c>
      <c r="P28" s="14">
        <v>6.6456745509562</v>
      </c>
    </row>
    <row r="29" s="5" customFormat="1" spans="1:16">
      <c r="A29" s="6"/>
      <c r="B29" s="23"/>
      <c r="C29" s="5" t="s">
        <v>155</v>
      </c>
      <c r="D29" s="15">
        <v>7.32625005963488</v>
      </c>
      <c r="E29" s="14">
        <v>7.35872354382512</v>
      </c>
      <c r="F29" s="14">
        <v>6.68538913362702</v>
      </c>
      <c r="G29" s="14">
        <v>6.80457097487665</v>
      </c>
      <c r="H29" s="14">
        <v>6.92053339248962</v>
      </c>
      <c r="I29" s="14">
        <v>6.75939173026541</v>
      </c>
      <c r="J29" s="14">
        <v>6.94301165244976</v>
      </c>
      <c r="K29" s="14">
        <v>7.13292288789765</v>
      </c>
      <c r="L29" s="14">
        <v>7.35118441881502</v>
      </c>
      <c r="M29" s="14">
        <v>7.25313328115128</v>
      </c>
      <c r="N29" s="14">
        <v>7.38088359500186</v>
      </c>
      <c r="O29" s="14">
        <v>7.72644212424989</v>
      </c>
      <c r="P29" s="14">
        <v>7.94974214087989</v>
      </c>
    </row>
    <row r="30" s="5" customFormat="1" spans="1:16">
      <c r="A30" s="6"/>
      <c r="B30" s="23" t="s">
        <v>156</v>
      </c>
      <c r="C30" s="5" t="s">
        <v>157</v>
      </c>
      <c r="D30" s="15">
        <v>9.15836266246386</v>
      </c>
      <c r="E30" s="14">
        <v>9.54648426210105</v>
      </c>
      <c r="F30" s="14">
        <v>8.01323454555738</v>
      </c>
      <c r="G30" s="14">
        <v>8.45333413180825</v>
      </c>
      <c r="H30" s="14">
        <v>8.55955074410262</v>
      </c>
      <c r="I30" s="14">
        <v>8.10439895081328</v>
      </c>
      <c r="J30" s="14">
        <v>8.44213284893897</v>
      </c>
      <c r="K30" s="14">
        <v>8.84855253457742</v>
      </c>
      <c r="L30" s="14">
        <v>9.15531629696891</v>
      </c>
      <c r="M30" s="14">
        <v>9.14551119151197</v>
      </c>
      <c r="N30" s="14">
        <v>9.26344525395142</v>
      </c>
      <c r="O30" s="14">
        <v>9.84420613795323</v>
      </c>
      <c r="P30" s="14">
        <v>10.0413985186085</v>
      </c>
    </row>
    <row r="31" s="5" customFormat="1" spans="1:16">
      <c r="A31" s="6"/>
      <c r="B31" s="23"/>
      <c r="C31" s="5" t="s">
        <v>158</v>
      </c>
      <c r="D31" s="15">
        <v>12.9526536505912</v>
      </c>
      <c r="E31" s="14">
        <v>12.6144626819449</v>
      </c>
      <c r="F31" s="14">
        <v>11.5402529246693</v>
      </c>
      <c r="G31" s="14">
        <v>12.8280256397212</v>
      </c>
      <c r="H31" s="14">
        <v>12.8148215961367</v>
      </c>
      <c r="I31" s="14">
        <v>11.9946052659361</v>
      </c>
      <c r="J31" s="14">
        <v>12.3520592577509</v>
      </c>
      <c r="K31" s="14">
        <v>12.7857339353043</v>
      </c>
      <c r="L31" s="14">
        <v>13.1435469017235</v>
      </c>
      <c r="M31" s="14">
        <v>13.4057741449925</v>
      </c>
      <c r="N31" s="14">
        <v>13.1756984375908</v>
      </c>
      <c r="O31" s="14">
        <v>13.6204440959025</v>
      </c>
      <c r="P31" s="14">
        <v>13.0794208025558</v>
      </c>
    </row>
    <row r="32" s="5" customFormat="1" spans="1:16">
      <c r="A32" s="6"/>
      <c r="B32" s="23" t="s">
        <v>159</v>
      </c>
      <c r="C32" s="5" t="s">
        <v>160</v>
      </c>
      <c r="D32" s="15">
        <v>21.1529638791466</v>
      </c>
      <c r="E32" s="14">
        <v>20.5412466570665</v>
      </c>
      <c r="F32" s="14">
        <v>20.0936557610242</v>
      </c>
      <c r="G32" s="14">
        <v>22.6740001864454</v>
      </c>
      <c r="H32" s="14">
        <v>21.997525684471</v>
      </c>
      <c r="I32" s="14">
        <v>20.3016540130152</v>
      </c>
      <c r="J32" s="14">
        <v>20.7717055770242</v>
      </c>
      <c r="K32" s="14">
        <v>21.5345981091183</v>
      </c>
      <c r="L32" s="14">
        <v>22.3895064656506</v>
      </c>
      <c r="M32" s="14">
        <v>22.7732327410918</v>
      </c>
      <c r="N32" s="14">
        <v>21.4560615273743</v>
      </c>
      <c r="O32" s="14">
        <v>21.033082887781</v>
      </c>
      <c r="P32" s="14">
        <v>19.4416686952288</v>
      </c>
    </row>
    <row r="33" s="5" customFormat="1" spans="1:16">
      <c r="A33" s="6"/>
      <c r="B33" s="23"/>
      <c r="C33" s="5" t="s">
        <v>161</v>
      </c>
      <c r="D33" s="26">
        <v>47.7243839886366</v>
      </c>
      <c r="E33" s="14">
        <v>47.4905416823132</v>
      </c>
      <c r="F33" s="14">
        <v>55.3565883114082</v>
      </c>
      <c r="G33" s="14">
        <v>56.9545687359148</v>
      </c>
      <c r="H33" s="14">
        <v>49.7401046247859</v>
      </c>
      <c r="I33" s="14">
        <v>46.3812412925262</v>
      </c>
      <c r="J33" s="14">
        <v>45.3095564370718</v>
      </c>
      <c r="K33" s="14">
        <v>46.7928578800702</v>
      </c>
      <c r="L33" s="14">
        <v>54.5905202189277</v>
      </c>
      <c r="M33" s="14">
        <v>51.4955443159923</v>
      </c>
      <c r="N33" s="14">
        <v>46.5964306460982</v>
      </c>
      <c r="O33" s="14">
        <v>42.6855893739154</v>
      </c>
      <c r="P33" s="14">
        <v>39.5700974964215</v>
      </c>
    </row>
    <row r="34" s="5" customFormat="1" spans="1:16">
      <c r="A34" s="6" t="s">
        <v>143</v>
      </c>
      <c r="B34" s="23"/>
      <c r="C34" s="5" t="s">
        <v>154</v>
      </c>
      <c r="D34" s="14">
        <v>4.49206352352718</v>
      </c>
      <c r="E34" s="14">
        <v>3.60606870949475</v>
      </c>
      <c r="F34" s="14">
        <v>3.52817089452604</v>
      </c>
      <c r="G34" s="14">
        <v>4.05699595530267</v>
      </c>
      <c r="H34" s="14">
        <v>4.30914728682171</v>
      </c>
      <c r="I34" s="14">
        <v>4.27659958125883</v>
      </c>
      <c r="J34" s="14">
        <v>4.41089066877989</v>
      </c>
      <c r="K34" s="14">
        <v>4.50393041237113</v>
      </c>
      <c r="L34" s="14">
        <v>4.61533597631354</v>
      </c>
      <c r="M34" s="14">
        <v>4.7250504700685</v>
      </c>
      <c r="N34" s="14">
        <v>4.50209648686096</v>
      </c>
      <c r="O34" s="14">
        <v>4.62561592329088</v>
      </c>
      <c r="P34" s="14">
        <v>4.79084398191133</v>
      </c>
    </row>
    <row r="35" s="5" customFormat="1" spans="1:16">
      <c r="A35" s="6"/>
      <c r="C35" s="5" t="s">
        <v>155</v>
      </c>
      <c r="D35" s="14">
        <v>5.25152733707975</v>
      </c>
      <c r="E35" s="14">
        <v>4.25783797341359</v>
      </c>
      <c r="F35" s="14">
        <v>4.03255017131669</v>
      </c>
      <c r="G35" s="14">
        <v>4.56755798786366</v>
      </c>
      <c r="H35" s="14">
        <v>4.89067179354457</v>
      </c>
      <c r="I35" s="14">
        <v>4.74343319284657</v>
      </c>
      <c r="J35" s="14">
        <v>4.95354007168817</v>
      </c>
      <c r="K35" s="14">
        <v>5.22475226368226</v>
      </c>
      <c r="L35" s="14">
        <v>5.49161861148802</v>
      </c>
      <c r="M35" s="14">
        <v>5.35474815869633</v>
      </c>
      <c r="N35" s="14">
        <v>5.44914174303598</v>
      </c>
      <c r="O35" s="14">
        <v>5.7544373374033</v>
      </c>
      <c r="P35" s="14">
        <v>5.79124359247353</v>
      </c>
    </row>
    <row r="36" s="5" customFormat="1" spans="1:16">
      <c r="A36" s="6"/>
      <c r="C36" s="5" t="s">
        <v>157</v>
      </c>
      <c r="D36" s="14">
        <v>6.72957626283871</v>
      </c>
      <c r="E36" s="14">
        <v>5.69049945636466</v>
      </c>
      <c r="F36" s="14">
        <v>5.12680278264804</v>
      </c>
      <c r="G36" s="14">
        <v>5.8841013663902</v>
      </c>
      <c r="H36" s="14">
        <v>6.27994663734124</v>
      </c>
      <c r="I36" s="14">
        <v>5.98924015169356</v>
      </c>
      <c r="J36" s="14">
        <v>6.28386266662882</v>
      </c>
      <c r="K36" s="14">
        <v>6.76689809975463</v>
      </c>
      <c r="L36" s="14">
        <v>7.07934448912527</v>
      </c>
      <c r="M36" s="14">
        <v>7.00658102539804</v>
      </c>
      <c r="N36" s="14">
        <v>7.05753838396133</v>
      </c>
      <c r="O36" s="14">
        <v>7.42008000694824</v>
      </c>
      <c r="P36" s="14">
        <v>7.25690622912999</v>
      </c>
    </row>
    <row r="37" s="5" customFormat="1" spans="1:16">
      <c r="A37" s="6"/>
      <c r="C37" s="5" t="s">
        <v>158</v>
      </c>
      <c r="D37" s="14">
        <v>9.83753295516432</v>
      </c>
      <c r="E37" s="14">
        <v>7.99620625580675</v>
      </c>
      <c r="F37" s="14">
        <v>7.94329239403768</v>
      </c>
      <c r="G37" s="14">
        <v>9.40742483593631</v>
      </c>
      <c r="H37" s="14">
        <v>9.76491657702607</v>
      </c>
      <c r="I37" s="14">
        <v>9.2150503578894</v>
      </c>
      <c r="J37" s="14">
        <v>9.53344702947615</v>
      </c>
      <c r="K37" s="14">
        <v>10.0221369969416</v>
      </c>
      <c r="L37" s="14">
        <v>10.496724115248</v>
      </c>
      <c r="M37" s="14">
        <v>10.7489279588336</v>
      </c>
      <c r="N37" s="14">
        <v>10.4999416274612</v>
      </c>
      <c r="O37" s="14">
        <v>10.5074315547151</v>
      </c>
      <c r="P37" s="14">
        <v>9.52659552290664</v>
      </c>
    </row>
    <row r="38" s="5" customFormat="1" spans="1:16">
      <c r="A38" s="6"/>
      <c r="C38" s="5" t="s">
        <v>160</v>
      </c>
      <c r="D38" s="26">
        <v>16.9480583596365</v>
      </c>
      <c r="E38" s="14">
        <v>13.8136185969965</v>
      </c>
      <c r="F38" s="14">
        <v>14.7840113798009</v>
      </c>
      <c r="G38" s="14">
        <v>17.7028805817097</v>
      </c>
      <c r="H38" s="14">
        <v>17.6188119699496</v>
      </c>
      <c r="I38" s="14">
        <v>16.3108561550976</v>
      </c>
      <c r="J38" s="14">
        <v>16.6033658793131</v>
      </c>
      <c r="K38" s="14">
        <v>17.5677042434903</v>
      </c>
      <c r="L38" s="14">
        <v>18.7968733887434</v>
      </c>
      <c r="M38" s="14">
        <v>19.1916440661329</v>
      </c>
      <c r="N38" s="14">
        <v>18.0020021169741</v>
      </c>
      <c r="O38" s="14">
        <v>17.087675370402</v>
      </c>
      <c r="P38" s="14">
        <v>14.9899128986125</v>
      </c>
    </row>
    <row r="39" s="5" customFormat="1" spans="1:16">
      <c r="A39" s="6"/>
      <c r="C39" s="5" t="s">
        <v>161</v>
      </c>
      <c r="D39" s="26">
        <v>38.9036439464184</v>
      </c>
      <c r="E39" s="14">
        <v>31.5643869695832</v>
      </c>
      <c r="F39" s="14">
        <v>41.9346560276041</v>
      </c>
      <c r="G39" s="14">
        <v>45.0153411186232</v>
      </c>
      <c r="H39" s="14">
        <v>39.1337901023101</v>
      </c>
      <c r="I39" s="14">
        <v>37.1949575299987</v>
      </c>
      <c r="J39" s="14">
        <v>36.1385503065272</v>
      </c>
      <c r="K39" s="14">
        <v>38.1988853338838</v>
      </c>
      <c r="L39" s="14">
        <v>46.8086508316064</v>
      </c>
      <c r="M39" s="14">
        <v>44.3081647398844</v>
      </c>
      <c r="N39" s="14">
        <v>40.757562447557</v>
      </c>
      <c r="O39" s="14">
        <v>35.6204381924977</v>
      </c>
      <c r="P39" s="14">
        <v>31.7914805412267</v>
      </c>
    </row>
    <row r="40" s="5" customFormat="1" spans="1:16">
      <c r="A40" s="6" t="s">
        <v>162</v>
      </c>
      <c r="C40" s="5" t="s">
        <v>154</v>
      </c>
      <c r="D40" s="10">
        <v>0.236554343954285</v>
      </c>
      <c r="E40" s="10">
        <v>0.213816043939042</v>
      </c>
      <c r="F40" s="10">
        <v>0.186741795542132</v>
      </c>
      <c r="G40" s="10">
        <v>0.182189015951999</v>
      </c>
      <c r="H40" s="10">
        <v>0.213298353138297</v>
      </c>
      <c r="I40" s="10">
        <v>0.205086114267048</v>
      </c>
      <c r="J40" s="10">
        <v>0.247697675125077</v>
      </c>
      <c r="K40" s="10">
        <v>0.31573272573771</v>
      </c>
      <c r="L40" s="10">
        <v>0.245278931392798</v>
      </c>
      <c r="M40" s="10">
        <v>0.206170468061837</v>
      </c>
      <c r="N40" s="10">
        <v>0.230442384911502</v>
      </c>
      <c r="O40" s="10">
        <v>0.254819365079742</v>
      </c>
      <c r="P40" s="10">
        <v>0.26136067046265</v>
      </c>
    </row>
    <row r="41" s="5" customFormat="1" spans="1:16">
      <c r="A41" s="6"/>
      <c r="C41" s="5" t="s">
        <v>155</v>
      </c>
      <c r="D41" s="10">
        <v>0.176581273175828</v>
      </c>
      <c r="E41" s="10">
        <v>0.174326737768271</v>
      </c>
      <c r="F41" s="10">
        <v>0.17463901810074</v>
      </c>
      <c r="G41" s="10">
        <v>0.176186408077417</v>
      </c>
      <c r="H41" s="10">
        <v>0.178886218831985</v>
      </c>
      <c r="I41" s="10">
        <v>0.180364344604992</v>
      </c>
      <c r="J41" s="10">
        <v>0.187104643907865</v>
      </c>
      <c r="K41" s="10">
        <v>0.190411042507959</v>
      </c>
      <c r="L41" s="10">
        <v>0.174175490077817</v>
      </c>
      <c r="M41" s="10">
        <v>0.184666477424119</v>
      </c>
      <c r="N41" s="10">
        <v>0.175111442847961</v>
      </c>
      <c r="O41" s="10">
        <v>0.171136879822482</v>
      </c>
      <c r="P41" s="10">
        <v>0.168075684555738</v>
      </c>
    </row>
    <row r="42" s="5" customFormat="1" spans="1:16">
      <c r="A42" s="6"/>
      <c r="C42" s="5" t="s">
        <v>157</v>
      </c>
      <c r="D42" s="10">
        <v>0.238819691997227</v>
      </c>
      <c r="E42" s="10">
        <v>0.244378970876595</v>
      </c>
      <c r="F42" s="10">
        <v>0.251900185922596</v>
      </c>
      <c r="G42" s="10">
        <v>0.250273527075434</v>
      </c>
      <c r="H42" s="10">
        <v>0.244579906964439</v>
      </c>
      <c r="I42" s="10">
        <v>0.252996998379001</v>
      </c>
      <c r="J42" s="10">
        <v>0.246996637355499</v>
      </c>
      <c r="K42" s="10">
        <v>0.231110964185086</v>
      </c>
      <c r="L42" s="10">
        <v>0.227733862450795</v>
      </c>
      <c r="M42" s="10">
        <v>0.242593853564581</v>
      </c>
      <c r="N42" s="10">
        <v>0.238481474570297</v>
      </c>
      <c r="O42" s="10">
        <v>0.232384993571014</v>
      </c>
      <c r="P42" s="10">
        <v>0.23004250185711</v>
      </c>
    </row>
    <row r="43" s="5" customFormat="1" spans="1:16">
      <c r="A43" s="6"/>
      <c r="C43" s="5" t="s">
        <v>158</v>
      </c>
      <c r="D43" s="10">
        <v>0.190878302394081</v>
      </c>
      <c r="E43" s="10">
        <v>0.217206319096196</v>
      </c>
      <c r="F43" s="10">
        <v>0.195460924199144</v>
      </c>
      <c r="G43" s="10">
        <v>0.196409925910383</v>
      </c>
      <c r="H43" s="10">
        <v>0.192654159042307</v>
      </c>
      <c r="I43" s="10">
        <v>0.194606121991959</v>
      </c>
      <c r="J43" s="10">
        <v>0.18360646543767</v>
      </c>
      <c r="K43" s="10">
        <v>0.15714670789637</v>
      </c>
      <c r="L43" s="10">
        <v>0.187119501933724</v>
      </c>
      <c r="M43" s="10">
        <v>0.198997246695076</v>
      </c>
      <c r="N43" s="10">
        <v>0.190383778068048</v>
      </c>
      <c r="O43" s="10">
        <v>0.187727581953248</v>
      </c>
      <c r="P43" s="10">
        <v>0.193451100168733</v>
      </c>
    </row>
    <row r="44" s="5" customFormat="1" spans="1:16">
      <c r="A44" s="6"/>
      <c r="C44" s="5" t="s">
        <v>160</v>
      </c>
      <c r="D44" s="10">
        <v>0.116881436560003</v>
      </c>
      <c r="E44" s="10">
        <v>0.114445330131407</v>
      </c>
      <c r="F44" s="10">
        <v>0.125195005022047</v>
      </c>
      <c r="G44" s="10">
        <v>0.133978307679241</v>
      </c>
      <c r="H44" s="10">
        <v>0.122959059944002</v>
      </c>
      <c r="I44" s="10">
        <v>0.121231794583112</v>
      </c>
      <c r="J44" s="10">
        <v>0.102194949256549</v>
      </c>
      <c r="K44" s="10">
        <v>0.0809599129293772</v>
      </c>
      <c r="L44" s="10">
        <v>0.119364074335752</v>
      </c>
      <c r="M44" s="10">
        <v>0.124187809877416</v>
      </c>
      <c r="N44" s="10">
        <v>0.122750927826502</v>
      </c>
      <c r="O44" s="10">
        <v>0.118356269122227</v>
      </c>
      <c r="P44" s="10">
        <v>0.114748903846641</v>
      </c>
    </row>
    <row r="45" s="5" customFormat="1" spans="1:16">
      <c r="A45" s="6"/>
      <c r="C45" s="27" t="s">
        <v>161</v>
      </c>
      <c r="D45" s="10">
        <v>0.0402849519185759</v>
      </c>
      <c r="E45" s="28">
        <v>0.0358265981884899</v>
      </c>
      <c r="F45" s="28">
        <v>0.0660630712133408</v>
      </c>
      <c r="G45" s="28">
        <v>0.060962815305526</v>
      </c>
      <c r="H45" s="28">
        <v>0.04762230207897</v>
      </c>
      <c r="I45" s="28">
        <v>0.0457146261738886</v>
      </c>
      <c r="J45" s="28">
        <v>0.0323996289173406</v>
      </c>
      <c r="K45" s="28">
        <v>0.0246386467434977</v>
      </c>
      <c r="L45" s="28">
        <v>0.046328139809114</v>
      </c>
      <c r="M45" s="28">
        <v>0.0433841443769712</v>
      </c>
      <c r="N45" s="28">
        <v>0.0428299917756906</v>
      </c>
      <c r="O45" s="28">
        <v>0.0355749104512875</v>
      </c>
      <c r="P45" s="28">
        <v>0.0323211391091283</v>
      </c>
    </row>
    <row r="46" s="5" customFormat="1" spans="1:16">
      <c r="A46" s="6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</row>
    <row r="47" s="5" customFormat="1" spans="1:1">
      <c r="A47" s="8" t="s">
        <v>163</v>
      </c>
    </row>
    <row r="48" s="5" customFormat="1" ht="33" customHeight="1" spans="1:4">
      <c r="A48" s="9" t="s">
        <v>164</v>
      </c>
      <c r="B48" s="9"/>
      <c r="C48" s="9"/>
      <c r="D48" s="9"/>
    </row>
    <row r="49" s="6" customFormat="1" spans="1:16">
      <c r="A49" s="6" t="s">
        <v>18</v>
      </c>
      <c r="D49" s="6" t="s">
        <v>138</v>
      </c>
      <c r="E49" s="6">
        <v>202001</v>
      </c>
      <c r="F49" s="6">
        <v>202002</v>
      </c>
      <c r="G49" s="6">
        <v>202003</v>
      </c>
      <c r="H49" s="6">
        <v>202004</v>
      </c>
      <c r="I49" s="6">
        <v>202005</v>
      </c>
      <c r="J49" s="6">
        <v>202006</v>
      </c>
      <c r="K49" s="6">
        <v>202007</v>
      </c>
      <c r="L49" s="6">
        <v>202008</v>
      </c>
      <c r="M49" s="6">
        <v>202009</v>
      </c>
      <c r="N49" s="6">
        <v>202010</v>
      </c>
      <c r="O49" s="6">
        <v>202011</v>
      </c>
      <c r="P49" s="6">
        <v>202012</v>
      </c>
    </row>
    <row r="50" s="5" customFormat="1" spans="1:16">
      <c r="A50" s="5" t="s">
        <v>165</v>
      </c>
      <c r="D50" s="29">
        <v>5.82296375898614</v>
      </c>
      <c r="E50" s="29">
        <v>4.98275862068966</v>
      </c>
      <c r="F50" s="29">
        <v>4.66237211064797</v>
      </c>
      <c r="G50" s="29">
        <v>6.06028303620658</v>
      </c>
      <c r="H50" s="29">
        <v>5.38298465829847</v>
      </c>
      <c r="I50" s="29">
        <v>5.10280373831776</v>
      </c>
      <c r="J50" s="29">
        <v>4.86890093642188</v>
      </c>
      <c r="K50" s="29">
        <v>4.90175760755509</v>
      </c>
      <c r="L50" s="29">
        <v>4.78779034415663</v>
      </c>
      <c r="M50" s="29">
        <v>5.64283084851831</v>
      </c>
      <c r="N50" s="29">
        <v>6.18273997296079</v>
      </c>
      <c r="O50" s="29">
        <v>6.7432122112657</v>
      </c>
      <c r="P50" s="30">
        <v>7.30393240168996</v>
      </c>
    </row>
    <row r="51" s="5" customFormat="1" spans="1:16">
      <c r="A51" s="5" t="s">
        <v>166</v>
      </c>
      <c r="D51" s="29">
        <v>4.25420811514078</v>
      </c>
      <c r="E51" s="29">
        <v>2.78205274055198</v>
      </c>
      <c r="F51" s="29">
        <v>3.42636043181318</v>
      </c>
      <c r="G51" s="29">
        <v>5.97741585233442</v>
      </c>
      <c r="H51" s="29">
        <v>4.09082424711479</v>
      </c>
      <c r="I51" s="29">
        <v>3.91608243042277</v>
      </c>
      <c r="J51" s="29">
        <v>3.66719007615608</v>
      </c>
      <c r="K51" s="29">
        <v>4.04808516106923</v>
      </c>
      <c r="L51" s="29">
        <v>4.3505243978313</v>
      </c>
      <c r="M51" s="29">
        <v>4.68710069376396</v>
      </c>
      <c r="N51" s="29">
        <v>4.62815889923206</v>
      </c>
      <c r="O51" s="29">
        <v>4.41115595570734</v>
      </c>
      <c r="P51" s="30">
        <v>4.67042923823179</v>
      </c>
    </row>
    <row r="52" s="5" customFormat="1" spans="1:16">
      <c r="A52" s="5" t="s">
        <v>167</v>
      </c>
      <c r="D52" s="29">
        <v>12.5001973632273</v>
      </c>
      <c r="E52" s="29">
        <v>6.77588243012728</v>
      </c>
      <c r="F52" s="29">
        <v>8.9362389023406</v>
      </c>
      <c r="G52" s="29">
        <v>17.5976627712855</v>
      </c>
      <c r="H52" s="29">
        <v>11.5634562144835</v>
      </c>
      <c r="I52" s="29">
        <v>12.2990508570619</v>
      </c>
      <c r="J52" s="29">
        <v>11.3256528417819</v>
      </c>
      <c r="K52" s="29">
        <v>12.4249055102447</v>
      </c>
      <c r="L52" s="29">
        <v>14.4419331570089</v>
      </c>
      <c r="M52" s="29">
        <v>14.1990498812352</v>
      </c>
      <c r="N52" s="29">
        <v>13.8220081135903</v>
      </c>
      <c r="O52" s="29">
        <v>13.4169914263445</v>
      </c>
      <c r="P52" s="30">
        <v>14.0437363942213</v>
      </c>
    </row>
    <row r="53" s="5" customFormat="1" spans="1:16">
      <c r="A53" s="5" t="s">
        <v>168</v>
      </c>
      <c r="D53" s="29">
        <v>22.2606900467085</v>
      </c>
      <c r="E53" s="29">
        <v>14.8817600786627</v>
      </c>
      <c r="F53" s="29">
        <v>15.6379542395693</v>
      </c>
      <c r="G53" s="29">
        <v>27.2516501650165</v>
      </c>
      <c r="H53" s="29">
        <v>21.1456974215595</v>
      </c>
      <c r="I53" s="29">
        <v>22.9861153964826</v>
      </c>
      <c r="J53" s="29">
        <v>20.5891074130106</v>
      </c>
      <c r="K53" s="29">
        <v>22.6950917203768</v>
      </c>
      <c r="L53" s="29">
        <v>24.121412803532</v>
      </c>
      <c r="M53" s="29">
        <v>22.1720915243313</v>
      </c>
      <c r="N53" s="29">
        <v>22.333117583603</v>
      </c>
      <c r="O53" s="29">
        <v>22.9368093922652</v>
      </c>
      <c r="P53" s="30">
        <v>26.9280171702163</v>
      </c>
    </row>
    <row r="54" s="5" customFormat="1" spans="1:16">
      <c r="A54" s="5" t="s">
        <v>169</v>
      </c>
      <c r="D54" s="29">
        <v>2.36637169165056</v>
      </c>
      <c r="E54" s="29">
        <v>1.83487279209204</v>
      </c>
      <c r="F54" s="29">
        <v>2.45038925354908</v>
      </c>
      <c r="G54" s="29">
        <v>2.76607434444338</v>
      </c>
      <c r="H54" s="29">
        <v>2.31536778852489</v>
      </c>
      <c r="I54" s="29">
        <v>2.15689862355255</v>
      </c>
      <c r="J54" s="29">
        <v>2.0986735911292</v>
      </c>
      <c r="K54" s="29">
        <v>2.15406090438232</v>
      </c>
      <c r="L54" s="29">
        <v>2.30938459721238</v>
      </c>
      <c r="M54" s="29">
        <v>2.40794201203209</v>
      </c>
      <c r="N54" s="29">
        <v>2.41247747836933</v>
      </c>
      <c r="O54" s="29">
        <v>2.31106914901918</v>
      </c>
      <c r="P54" s="30">
        <v>2.47787227377014</v>
      </c>
    </row>
  </sheetData>
  <mergeCells count="12">
    <mergeCell ref="A26:G26"/>
    <mergeCell ref="A48:D48"/>
    <mergeCell ref="A12:A13"/>
    <mergeCell ref="A15:A16"/>
    <mergeCell ref="A18:A19"/>
    <mergeCell ref="A20:A21"/>
    <mergeCell ref="A22:A23"/>
    <mergeCell ref="A28:A33"/>
    <mergeCell ref="A34:A39"/>
    <mergeCell ref="A40:A45"/>
    <mergeCell ref="B12:B13"/>
    <mergeCell ref="B15:B16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8"/>
  <sheetViews>
    <sheetView workbookViewId="0">
      <selection activeCell="J24" sqref="J24"/>
    </sheetView>
  </sheetViews>
  <sheetFormatPr defaultColWidth="9.14166666666667" defaultRowHeight="14.25"/>
  <cols>
    <col min="1" max="1" width="27.425" style="5" customWidth="1"/>
    <col min="2" max="2" width="40.2166666666667" style="5" hidden="1" customWidth="1" outlineLevel="1"/>
    <col min="3" max="3" width="27.425" style="5" customWidth="1" collapsed="1"/>
    <col min="4" max="4" width="14.7166666666667" style="5" customWidth="1"/>
    <col min="5" max="6" width="12.7833333333333" style="5" customWidth="1"/>
    <col min="7" max="9" width="13" style="5" customWidth="1"/>
    <col min="10" max="11" width="12.7833333333333" style="5" customWidth="1"/>
    <col min="12" max="16" width="13" style="5" customWidth="1"/>
    <col min="17" max="17" width="11.575" style="5"/>
    <col min="18" max="16384" width="9.14166666666667" style="5"/>
  </cols>
  <sheetData>
    <row r="1" s="5" customFormat="1" spans="1:1">
      <c r="A1" s="8" t="s">
        <v>170</v>
      </c>
    </row>
    <row r="2" s="5" customFormat="1" ht="47" customHeight="1" spans="1:7">
      <c r="A2" s="9" t="s">
        <v>171</v>
      </c>
      <c r="B2" s="9"/>
      <c r="C2" s="9"/>
      <c r="D2" s="9"/>
      <c r="E2" s="9"/>
      <c r="F2" s="9"/>
      <c r="G2" s="9"/>
    </row>
    <row r="3" s="6" customFormat="1" spans="3:3">
      <c r="C3" s="6" t="s">
        <v>137</v>
      </c>
    </row>
    <row r="4" s="6" customFormat="1" spans="1:4">
      <c r="A4" s="6" t="s">
        <v>152</v>
      </c>
      <c r="B4" s="6" t="s">
        <v>136</v>
      </c>
      <c r="C4" s="6">
        <v>1</v>
      </c>
      <c r="D4" s="6">
        <v>2</v>
      </c>
    </row>
    <row r="5" s="5" customFormat="1" spans="1:4">
      <c r="A5" s="5" t="s">
        <v>172</v>
      </c>
      <c r="C5" s="10">
        <v>0.858260930518889</v>
      </c>
      <c r="D5" s="10">
        <v>0.141739069481111</v>
      </c>
    </row>
    <row r="6" s="5" customFormat="1" spans="1:4">
      <c r="A6" s="5" t="s">
        <v>154</v>
      </c>
      <c r="C6" s="10">
        <v>0.980849811454635</v>
      </c>
      <c r="D6" s="10">
        <v>0.0191501885453651</v>
      </c>
    </row>
    <row r="7" s="5" customFormat="1" spans="1:4">
      <c r="A7" s="5" t="s">
        <v>155</v>
      </c>
      <c r="C7" s="10">
        <v>0.939545982769345</v>
      </c>
      <c r="D7" s="10">
        <v>0.0604540172306551</v>
      </c>
    </row>
    <row r="8" s="5" customFormat="1" spans="1:4">
      <c r="A8" s="5" t="s">
        <v>157</v>
      </c>
      <c r="C8" s="10">
        <v>0.872025600204461</v>
      </c>
      <c r="D8" s="10">
        <v>0.127974399795539</v>
      </c>
    </row>
    <row r="9" s="5" customFormat="1" spans="1:4">
      <c r="A9" s="5" t="s">
        <v>158</v>
      </c>
      <c r="C9" s="10">
        <v>0.78962905350603</v>
      </c>
      <c r="D9" s="10">
        <v>0.21037094649397</v>
      </c>
    </row>
    <row r="10" s="5" customFormat="1" spans="1:4">
      <c r="A10" s="5" t="s">
        <v>160</v>
      </c>
      <c r="C10" s="10">
        <v>0.691967084479633</v>
      </c>
      <c r="D10" s="10">
        <v>0.308032915520367</v>
      </c>
    </row>
    <row r="11" s="5" customFormat="1" spans="1:4">
      <c r="A11" s="5" t="s">
        <v>161</v>
      </c>
      <c r="C11" s="10">
        <v>0.508189153465249</v>
      </c>
      <c r="D11" s="10">
        <v>0.491810846534751</v>
      </c>
    </row>
    <row r="13" s="5" customFormat="1" spans="1:1">
      <c r="A13" s="8" t="s">
        <v>173</v>
      </c>
    </row>
    <row r="14" s="7" customFormat="1" ht="49" customHeight="1" spans="1:7">
      <c r="A14" s="9" t="s">
        <v>174</v>
      </c>
      <c r="B14" s="9"/>
      <c r="C14" s="9"/>
      <c r="D14" s="9"/>
      <c r="E14" s="9"/>
      <c r="F14" s="9"/>
      <c r="G14" s="9"/>
    </row>
    <row r="15" s="6" customFormat="1" spans="1:7">
      <c r="A15" s="6" t="s">
        <v>135</v>
      </c>
      <c r="B15" s="6" t="s">
        <v>136</v>
      </c>
      <c r="C15" s="6" t="s">
        <v>18</v>
      </c>
      <c r="D15" s="5" t="s">
        <v>138</v>
      </c>
      <c r="E15" s="6" t="s">
        <v>175</v>
      </c>
      <c r="F15" s="6" t="s">
        <v>176</v>
      </c>
      <c r="G15" s="6" t="s">
        <v>177</v>
      </c>
    </row>
    <row r="16" s="5" customFormat="1" spans="1:7">
      <c r="A16" s="5" t="s">
        <v>178</v>
      </c>
      <c r="C16" s="5" t="s">
        <v>172</v>
      </c>
      <c r="D16" s="10">
        <v>0.4379409</v>
      </c>
      <c r="E16" s="10">
        <v>0.391937185227817</v>
      </c>
      <c r="F16" s="10">
        <v>0.447994441757762</v>
      </c>
      <c r="G16" s="10">
        <v>0.439072364318911</v>
      </c>
    </row>
    <row r="17" s="5" customFormat="1" spans="3:7">
      <c r="C17" s="5" t="s">
        <v>165</v>
      </c>
      <c r="D17" s="10">
        <v>0.464882290033882</v>
      </c>
      <c r="E17" s="10">
        <v>0.407774045354479</v>
      </c>
      <c r="F17" s="10">
        <v>0.491935248058436</v>
      </c>
      <c r="G17" s="10">
        <v>0.457861443569038</v>
      </c>
    </row>
    <row r="18" s="5" customFormat="1" spans="3:7">
      <c r="C18" s="5" t="s">
        <v>166</v>
      </c>
      <c r="D18" s="10">
        <v>0.421507220007333</v>
      </c>
      <c r="E18" s="10">
        <v>0.426910229633964</v>
      </c>
      <c r="F18" s="10">
        <v>0.435618728515094</v>
      </c>
      <c r="G18" s="10">
        <v>0.404985201122681</v>
      </c>
    </row>
    <row r="19" s="5" customFormat="1" spans="3:7">
      <c r="C19" s="5" t="s">
        <v>167</v>
      </c>
      <c r="D19" s="10">
        <v>0.490652805121784</v>
      </c>
      <c r="E19" s="10">
        <v>0.359684463818178</v>
      </c>
      <c r="F19" s="10">
        <v>0.503508631114903</v>
      </c>
      <c r="G19" s="10">
        <v>0.494414052810694</v>
      </c>
    </row>
    <row r="20" s="5" customFormat="1" spans="3:7">
      <c r="C20" s="5" t="s">
        <v>168</v>
      </c>
      <c r="D20" s="10">
        <v>0.491393415703227</v>
      </c>
      <c r="E20" s="10">
        <v>0.323440318680698</v>
      </c>
      <c r="F20" s="10">
        <v>0.534178904581415</v>
      </c>
      <c r="G20" s="10">
        <v>0.487007546043449</v>
      </c>
    </row>
    <row r="21" s="5" customFormat="1" spans="3:7">
      <c r="C21" s="5" t="s">
        <v>169</v>
      </c>
      <c r="D21" s="10">
        <v>0.320154134176581</v>
      </c>
      <c r="E21" s="10">
        <v>0.352678719583731</v>
      </c>
      <c r="F21" s="10">
        <v>0.337294247880305</v>
      </c>
      <c r="G21" s="10">
        <v>0.300732789402879</v>
      </c>
    </row>
    <row r="22" s="5" customFormat="1" spans="1:7">
      <c r="A22" s="5" t="s">
        <v>179</v>
      </c>
      <c r="C22" s="5" t="s">
        <v>172</v>
      </c>
      <c r="D22" s="10">
        <f t="shared" ref="D22:D27" si="0">D82/D76</f>
        <v>0.447570780734738</v>
      </c>
      <c r="E22" s="10">
        <v>0.432153402505657</v>
      </c>
      <c r="F22" s="10">
        <v>0.437035329035081</v>
      </c>
      <c r="G22" s="10">
        <v>0.499031460958342</v>
      </c>
    </row>
    <row r="23" s="5" customFormat="1" spans="3:7">
      <c r="C23" s="5" t="s">
        <v>165</v>
      </c>
      <c r="D23" s="11">
        <f t="shared" si="0"/>
        <v>0.482370488401393</v>
      </c>
      <c r="E23" s="10">
        <v>0.487884163590162</v>
      </c>
      <c r="F23" s="10">
        <v>0.493009005663355</v>
      </c>
      <c r="G23" s="10">
        <v>0.526624088280866</v>
      </c>
    </row>
    <row r="24" s="5" customFormat="1" spans="3:7">
      <c r="C24" s="5" t="s">
        <v>166</v>
      </c>
      <c r="D24" s="11">
        <f t="shared" si="0"/>
        <v>0.476169155197363</v>
      </c>
      <c r="E24" s="10">
        <v>0.456258237517044</v>
      </c>
      <c r="F24" s="10">
        <v>0.439736515766912</v>
      </c>
      <c r="G24" s="10">
        <v>0.451261817738084</v>
      </c>
    </row>
    <row r="25" s="5" customFormat="1" spans="3:7">
      <c r="C25" s="5" t="s">
        <v>167</v>
      </c>
      <c r="D25" s="12">
        <f t="shared" si="0"/>
        <v>0.701442067314018</v>
      </c>
      <c r="E25" s="10">
        <v>0.483568688981869</v>
      </c>
      <c r="F25" s="10">
        <v>0.565080581572722</v>
      </c>
      <c r="G25" s="10">
        <v>0.593597371058167</v>
      </c>
    </row>
    <row r="26" s="5" customFormat="1" spans="3:7">
      <c r="C26" s="5" t="s">
        <v>168</v>
      </c>
      <c r="D26" s="10">
        <f t="shared" si="0"/>
        <v>0.799308404944388</v>
      </c>
      <c r="E26" s="10">
        <v>0.526751887486713</v>
      </c>
      <c r="F26" s="10">
        <v>0.644159880979264</v>
      </c>
      <c r="G26" s="10">
        <v>0.665546515741068</v>
      </c>
    </row>
    <row r="27" s="5" customFormat="1" spans="3:7">
      <c r="C27" s="5" t="s">
        <v>169</v>
      </c>
      <c r="D27" s="10">
        <f t="shared" si="0"/>
        <v>0.342886771613779</v>
      </c>
      <c r="E27" s="10">
        <v>0.361892356753529</v>
      </c>
      <c r="F27" s="10">
        <v>0.327503927597921</v>
      </c>
      <c r="G27" s="10">
        <v>0.334614867072913</v>
      </c>
    </row>
    <row r="28" s="5" customFormat="1" spans="1:7">
      <c r="A28" s="5" t="s">
        <v>180</v>
      </c>
      <c r="C28" s="5" t="s">
        <v>172</v>
      </c>
      <c r="D28" s="10">
        <f t="shared" ref="D28:G28" si="1">D34/D40</f>
        <v>0.427863399449431</v>
      </c>
      <c r="E28" s="10">
        <f t="shared" si="1"/>
        <v>0.405375114988941</v>
      </c>
      <c r="F28" s="10">
        <f t="shared" si="1"/>
        <v>0.431301838229582</v>
      </c>
      <c r="G28" s="10">
        <f t="shared" si="1"/>
        <v>0.47757645264578</v>
      </c>
    </row>
    <row r="29" s="5" customFormat="1" spans="3:7">
      <c r="C29" s="5" t="s">
        <v>165</v>
      </c>
      <c r="D29" s="10">
        <f t="shared" ref="D29:G29" si="2">D35/D41</f>
        <v>0.442095667198045</v>
      </c>
      <c r="E29" s="12">
        <f t="shared" si="2"/>
        <v>0.407258974593589</v>
      </c>
      <c r="F29" s="12">
        <f t="shared" si="2"/>
        <v>0.474137653386582</v>
      </c>
      <c r="G29" s="10">
        <f t="shared" si="2"/>
        <v>0.50831867207221</v>
      </c>
    </row>
    <row r="30" s="5" customFormat="1" spans="3:7">
      <c r="C30" s="5" t="s">
        <v>166</v>
      </c>
      <c r="D30" s="10">
        <f t="shared" ref="D30:G30" si="3">D36/D42</f>
        <v>0.435761643951582</v>
      </c>
      <c r="E30" s="12">
        <f t="shared" si="3"/>
        <v>0.447694732759392</v>
      </c>
      <c r="F30" s="12">
        <f t="shared" si="3"/>
        <v>0.425496977863731</v>
      </c>
      <c r="G30" s="10">
        <f t="shared" si="3"/>
        <v>0.426002160300327</v>
      </c>
    </row>
    <row r="31" s="5" customFormat="1" spans="3:7">
      <c r="C31" s="5" t="s">
        <v>167</v>
      </c>
      <c r="D31" s="10">
        <f t="shared" ref="D31:G31" si="4">D37/D43</f>
        <v>0.45628078817734</v>
      </c>
      <c r="E31" s="10">
        <f t="shared" si="4"/>
        <v>0.352399537226876</v>
      </c>
      <c r="F31" s="12">
        <f t="shared" si="4"/>
        <v>0.48117922009798</v>
      </c>
      <c r="G31" s="10">
        <f t="shared" si="4"/>
        <v>0.527281531639693</v>
      </c>
    </row>
    <row r="32" s="5" customFormat="1" spans="3:7">
      <c r="C32" s="5" t="s">
        <v>168</v>
      </c>
      <c r="D32" s="10">
        <f t="shared" ref="D32:G32" si="5">D38/D44</f>
        <v>0.470459899098564</v>
      </c>
      <c r="E32" s="10">
        <f t="shared" si="5"/>
        <v>0.310933991517268</v>
      </c>
      <c r="F32" s="12">
        <f t="shared" si="5"/>
        <v>0.503593386621885</v>
      </c>
      <c r="G32" s="10">
        <f t="shared" si="5"/>
        <v>0.556693974228036</v>
      </c>
    </row>
    <row r="33" s="5" customFormat="1" spans="3:7">
      <c r="C33" s="5" t="s">
        <v>169</v>
      </c>
      <c r="D33" s="10">
        <f t="shared" ref="D33:G33" si="6">D39/D45</f>
        <v>0.351784184100691</v>
      </c>
      <c r="E33" s="10">
        <f t="shared" si="6"/>
        <v>0.377134866234153</v>
      </c>
      <c r="F33" s="10">
        <f t="shared" si="6"/>
        <v>0.33141250114104</v>
      </c>
      <c r="G33" s="10">
        <f t="shared" si="6"/>
        <v>0.325112199942356</v>
      </c>
    </row>
    <row r="34" s="5" customFormat="1" hidden="1" outlineLevel="1" spans="1:7">
      <c r="A34" s="5" t="s">
        <v>181</v>
      </c>
      <c r="C34" s="5" t="s">
        <v>172</v>
      </c>
      <c r="D34" s="13">
        <v>2691820</v>
      </c>
      <c r="E34" s="13">
        <v>1053636</v>
      </c>
      <c r="F34" s="13">
        <v>1165965</v>
      </c>
      <c r="G34" s="13">
        <v>472219</v>
      </c>
    </row>
    <row r="35" s="5" customFormat="1" hidden="1" outlineLevel="1" spans="3:7">
      <c r="C35" s="5" t="s">
        <v>165</v>
      </c>
      <c r="D35" s="13">
        <v>277881</v>
      </c>
      <c r="E35" s="13">
        <v>133528</v>
      </c>
      <c r="F35" s="13">
        <v>117772</v>
      </c>
      <c r="G35" s="13">
        <v>26581</v>
      </c>
    </row>
    <row r="36" s="5" customFormat="1" hidden="1" outlineLevel="1" spans="3:7">
      <c r="C36" s="5" t="s">
        <v>166</v>
      </c>
      <c r="D36" s="13">
        <v>1142747</v>
      </c>
      <c r="E36" s="13">
        <v>540201</v>
      </c>
      <c r="F36" s="13">
        <v>489750</v>
      </c>
      <c r="G36" s="13">
        <v>112796</v>
      </c>
    </row>
    <row r="37" s="5" customFormat="1" hidden="1" outlineLevel="1" spans="3:7">
      <c r="C37" s="5" t="s">
        <v>167</v>
      </c>
      <c r="D37" s="13">
        <v>433485</v>
      </c>
      <c r="E37" s="13">
        <v>96253</v>
      </c>
      <c r="F37" s="13">
        <v>205477</v>
      </c>
      <c r="G37" s="13">
        <v>131755</v>
      </c>
    </row>
    <row r="38" s="5" customFormat="1" hidden="1" outlineLevel="1" spans="3:7">
      <c r="C38" s="5" t="s">
        <v>168</v>
      </c>
      <c r="D38" s="13">
        <v>405830</v>
      </c>
      <c r="E38" s="13">
        <v>69791</v>
      </c>
      <c r="F38" s="13">
        <v>182328</v>
      </c>
      <c r="G38" s="13">
        <v>153711</v>
      </c>
    </row>
    <row r="39" s="5" customFormat="1" hidden="1" outlineLevel="1" spans="3:7">
      <c r="C39" s="5" t="s">
        <v>169</v>
      </c>
      <c r="D39" s="13">
        <v>431877</v>
      </c>
      <c r="E39" s="13">
        <v>213863</v>
      </c>
      <c r="F39" s="13">
        <v>170638</v>
      </c>
      <c r="G39" s="13">
        <v>47376</v>
      </c>
    </row>
    <row r="40" s="5" customFormat="1" hidden="1" outlineLevel="1" spans="1:7">
      <c r="A40" s="5" t="s">
        <v>147</v>
      </c>
      <c r="C40" s="5" t="s">
        <v>172</v>
      </c>
      <c r="D40" s="13">
        <v>6291307</v>
      </c>
      <c r="E40" s="13">
        <v>2599163</v>
      </c>
      <c r="F40" s="13">
        <v>2703362</v>
      </c>
      <c r="G40" s="13">
        <v>988782</v>
      </c>
    </row>
    <row r="41" s="5" customFormat="1" hidden="1" outlineLevel="1" spans="3:7">
      <c r="C41" s="5" t="s">
        <v>165</v>
      </c>
      <c r="D41" s="13">
        <v>628554</v>
      </c>
      <c r="E41" s="13">
        <v>327870</v>
      </c>
      <c r="F41" s="13">
        <v>248392</v>
      </c>
      <c r="G41" s="13">
        <v>52292</v>
      </c>
    </row>
    <row r="42" s="5" customFormat="1" hidden="1" outlineLevel="1" spans="3:7">
      <c r="C42" s="5" t="s">
        <v>166</v>
      </c>
      <c r="D42" s="13">
        <v>2622413</v>
      </c>
      <c r="E42" s="13">
        <v>1206628</v>
      </c>
      <c r="F42" s="13">
        <v>1151007</v>
      </c>
      <c r="G42" s="13">
        <v>264778</v>
      </c>
    </row>
    <row r="43" s="5" customFormat="1" hidden="1" outlineLevel="1" spans="3:7">
      <c r="C43" s="5" t="s">
        <v>167</v>
      </c>
      <c r="D43" s="13">
        <v>950040</v>
      </c>
      <c r="E43" s="13">
        <v>273136</v>
      </c>
      <c r="F43" s="13">
        <v>427028</v>
      </c>
      <c r="G43" s="13">
        <v>249876</v>
      </c>
    </row>
    <row r="44" s="5" customFormat="1" hidden="1" outlineLevel="1" spans="3:7">
      <c r="C44" s="5" t="s">
        <v>168</v>
      </c>
      <c r="D44" s="13">
        <v>862624</v>
      </c>
      <c r="E44" s="13">
        <v>224456</v>
      </c>
      <c r="F44" s="13">
        <v>362054</v>
      </c>
      <c r="G44" s="13">
        <v>276114</v>
      </c>
    </row>
    <row r="45" s="5" customFormat="1" hidden="1" outlineLevel="1" spans="3:7">
      <c r="C45" s="5" t="s">
        <v>169</v>
      </c>
      <c r="D45" s="13">
        <v>1227676</v>
      </c>
      <c r="E45" s="13">
        <v>567073</v>
      </c>
      <c r="F45" s="13">
        <v>514881</v>
      </c>
      <c r="G45" s="13">
        <v>145722</v>
      </c>
    </row>
    <row r="46" s="5" customFormat="1" collapsed="1" spans="1:12">
      <c r="A46" s="5" t="s">
        <v>182</v>
      </c>
      <c r="C46" s="5" t="s">
        <v>172</v>
      </c>
      <c r="D46" s="10">
        <v>1</v>
      </c>
      <c r="E46" s="10">
        <v>0.413135617130113</v>
      </c>
      <c r="F46" s="10">
        <v>0.429697994391309</v>
      </c>
      <c r="G46" s="10">
        <v>0.157166388478578</v>
      </c>
      <c r="I46" s="16" t="s">
        <v>183</v>
      </c>
      <c r="J46" s="16" t="s">
        <v>184</v>
      </c>
      <c r="K46" s="16" t="s">
        <v>185</v>
      </c>
      <c r="L46" s="16" t="s">
        <v>186</v>
      </c>
    </row>
    <row r="47" s="5" customFormat="1" spans="3:12">
      <c r="C47" s="5" t="s">
        <v>165</v>
      </c>
      <c r="D47" s="10">
        <v>1</v>
      </c>
      <c r="E47" s="11">
        <v>0.521625826897928</v>
      </c>
      <c r="F47" s="10">
        <v>0.395180048174063</v>
      </c>
      <c r="G47" s="10">
        <v>0.0831941249280094</v>
      </c>
      <c r="I47" s="17">
        <f t="shared" ref="I47:K47" si="7">E47*$L$47</f>
        <v>5.21625826897928</v>
      </c>
      <c r="J47" s="17">
        <f t="shared" si="7"/>
        <v>3.95180048174063</v>
      </c>
      <c r="K47" s="17">
        <f t="shared" si="7"/>
        <v>0.831941249280094</v>
      </c>
      <c r="L47" s="16">
        <v>10</v>
      </c>
    </row>
    <row r="48" s="5" customFormat="1" spans="3:12">
      <c r="C48" s="5" t="s">
        <v>166</v>
      </c>
      <c r="D48" s="10">
        <v>1</v>
      </c>
      <c r="E48" s="11">
        <v>0.460121269990654</v>
      </c>
      <c r="F48" s="11">
        <v>0.438911414792407</v>
      </c>
      <c r="G48" s="10">
        <v>0.10096731521694</v>
      </c>
      <c r="I48" s="17">
        <f t="shared" ref="I48:K48" si="8">E48*$L$48</f>
        <v>2.30060634995327</v>
      </c>
      <c r="J48" s="17">
        <f t="shared" si="8"/>
        <v>2.19455707396203</v>
      </c>
      <c r="K48" s="17">
        <f t="shared" si="8"/>
        <v>0.5048365760847</v>
      </c>
      <c r="L48" s="16">
        <v>5</v>
      </c>
    </row>
    <row r="49" s="5" customFormat="1" spans="3:12">
      <c r="C49" s="5" t="s">
        <v>167</v>
      </c>
      <c r="D49" s="10">
        <v>1</v>
      </c>
      <c r="E49" s="10">
        <v>0.28749947370637</v>
      </c>
      <c r="F49" s="11">
        <v>0.449484232242853</v>
      </c>
      <c r="G49" s="10">
        <v>0.263016294050777</v>
      </c>
      <c r="I49" s="17">
        <f t="shared" ref="I49:K49" si="9">E49*$L$49</f>
        <v>2.8749947370637</v>
      </c>
      <c r="J49" s="17">
        <f t="shared" si="9"/>
        <v>4.49484232242853</v>
      </c>
      <c r="K49" s="17">
        <f t="shared" si="9"/>
        <v>2.63016294050777</v>
      </c>
      <c r="L49" s="16">
        <v>10</v>
      </c>
    </row>
    <row r="50" s="5" customFormat="1" spans="3:12">
      <c r="C50" s="5" t="s">
        <v>168</v>
      </c>
      <c r="D50" s="10">
        <v>1</v>
      </c>
      <c r="E50" s="10">
        <v>0.260201431910079</v>
      </c>
      <c r="F50" s="11">
        <v>0.419712412360426</v>
      </c>
      <c r="G50" s="10">
        <v>0.320086155729495</v>
      </c>
      <c r="I50" s="17">
        <f t="shared" ref="I50:K50" si="10">E50*$L$50</f>
        <v>3.90302147865118</v>
      </c>
      <c r="J50" s="17">
        <f t="shared" si="10"/>
        <v>6.29568618540639</v>
      </c>
      <c r="K50" s="17">
        <f t="shared" si="10"/>
        <v>4.80129233594243</v>
      </c>
      <c r="L50" s="16">
        <v>15</v>
      </c>
    </row>
    <row r="51" s="5" customFormat="1" spans="3:7">
      <c r="C51" s="5" t="s">
        <v>169</v>
      </c>
      <c r="D51" s="10">
        <v>1</v>
      </c>
      <c r="E51" s="10">
        <v>0.4619077</v>
      </c>
      <c r="F51" s="10">
        <v>0.419394856623409</v>
      </c>
      <c r="G51" s="10">
        <v>0.118697441344459</v>
      </c>
    </row>
    <row r="52" s="5" customFormat="1" spans="1:7">
      <c r="A52" s="5" t="s">
        <v>139</v>
      </c>
      <c r="C52" s="5" t="s">
        <v>172</v>
      </c>
      <c r="D52" s="14">
        <v>11.8684259884313</v>
      </c>
      <c r="E52" s="14">
        <v>6.81104378601881</v>
      </c>
      <c r="F52" s="14">
        <v>10.8438437027671</v>
      </c>
      <c r="G52" s="14">
        <v>27.9637609705678</v>
      </c>
    </row>
    <row r="53" s="5" customFormat="1" spans="3:7">
      <c r="C53" s="5" t="s">
        <v>165</v>
      </c>
      <c r="D53" s="15">
        <v>9.20826691103708</v>
      </c>
      <c r="E53" s="15">
        <v>6.69670296153964</v>
      </c>
      <c r="F53" s="14">
        <v>9.88281828722342</v>
      </c>
      <c r="G53" s="14">
        <v>21.75154899411</v>
      </c>
    </row>
    <row r="54" s="5" customFormat="1" spans="3:7">
      <c r="C54" s="5" t="s">
        <v>166</v>
      </c>
      <c r="D54" s="15">
        <v>10.58269593691</v>
      </c>
      <c r="E54" s="15">
        <v>6.93130691480722</v>
      </c>
      <c r="F54" s="15">
        <v>10.7718762787715</v>
      </c>
      <c r="G54" s="14">
        <v>26.4001744857957</v>
      </c>
    </row>
    <row r="55" s="5" customFormat="1" spans="3:7">
      <c r="C55" s="5" t="s">
        <v>167</v>
      </c>
      <c r="D55" s="15">
        <v>14.9142060334302</v>
      </c>
      <c r="E55" s="14">
        <v>6.81392419893386</v>
      </c>
      <c r="F55" s="15">
        <v>11.443027155128</v>
      </c>
      <c r="G55" s="14">
        <v>29.7006167058861</v>
      </c>
    </row>
    <row r="56" s="5" customFormat="1" spans="3:7">
      <c r="C56" s="5" t="s">
        <v>168</v>
      </c>
      <c r="D56" s="15">
        <v>15.1952851416144</v>
      </c>
      <c r="E56" s="14">
        <v>6.72522008767865</v>
      </c>
      <c r="F56" s="15">
        <v>11.1423875996398</v>
      </c>
      <c r="G56" s="14">
        <v>27.3950457057592</v>
      </c>
    </row>
    <row r="57" s="5" customFormat="1" spans="3:7">
      <c r="C57" s="5" t="s">
        <v>169</v>
      </c>
      <c r="D57" s="15">
        <v>11.2822187205745</v>
      </c>
      <c r="E57" s="14">
        <v>6.65383821835989</v>
      </c>
      <c r="F57" s="14">
        <v>10.7614730394013</v>
      </c>
      <c r="G57" s="14">
        <v>31.1333851443159</v>
      </c>
    </row>
    <row r="58" s="5" customFormat="1" spans="1:7">
      <c r="A58" s="5" t="s">
        <v>143</v>
      </c>
      <c r="C58" s="5" t="s">
        <v>172</v>
      </c>
      <c r="D58" s="14">
        <v>9.02301027751467</v>
      </c>
      <c r="E58" s="14">
        <v>4.81667142845601</v>
      </c>
      <c r="F58" s="14">
        <v>8.11017730144909</v>
      </c>
      <c r="G58" s="14">
        <v>22.575722889373</v>
      </c>
    </row>
    <row r="59" s="5" customFormat="1" spans="3:7">
      <c r="C59" s="5" t="s">
        <v>165</v>
      </c>
      <c r="D59" s="15">
        <v>6.57267660376038</v>
      </c>
      <c r="E59" s="14">
        <v>4.51793152773965</v>
      </c>
      <c r="F59" s="14">
        <v>7.19458992238075</v>
      </c>
      <c r="G59" s="14">
        <v>16.5017474948367</v>
      </c>
    </row>
    <row r="60" s="5" customFormat="1" spans="3:7">
      <c r="C60" s="5" t="s">
        <v>166</v>
      </c>
      <c r="D60" s="15">
        <v>8.21701699922934</v>
      </c>
      <c r="E60" s="14">
        <v>5.06626674501172</v>
      </c>
      <c r="F60" s="14">
        <v>8.39119851573448</v>
      </c>
      <c r="G60" s="14">
        <v>21.8182200182795</v>
      </c>
    </row>
    <row r="61" s="5" customFormat="1" spans="3:7">
      <c r="C61" s="5" t="s">
        <v>167</v>
      </c>
      <c r="D61" s="15">
        <v>11.3853465959328</v>
      </c>
      <c r="E61" s="14">
        <v>4.30152019506766</v>
      </c>
      <c r="F61" s="14">
        <v>8.2297171145686</v>
      </c>
      <c r="G61" s="14">
        <v>24.521422705662</v>
      </c>
    </row>
    <row r="62" s="5" customFormat="1" spans="3:7">
      <c r="C62" s="5" t="s">
        <v>168</v>
      </c>
      <c r="D62" s="15">
        <v>10.7366070617094</v>
      </c>
      <c r="E62" s="14">
        <v>3.82968149659621</v>
      </c>
      <c r="F62" s="14">
        <v>7.14178561761505</v>
      </c>
      <c r="G62" s="14">
        <v>21.0650234685673</v>
      </c>
    </row>
    <row r="63" s="5" customFormat="1" spans="3:7">
      <c r="C63" s="5" t="s">
        <v>169</v>
      </c>
      <c r="D63" s="15">
        <v>8.96705950104099</v>
      </c>
      <c r="E63" s="14">
        <v>5.09709619396445</v>
      </c>
      <c r="F63" s="14">
        <v>8.50547336180593</v>
      </c>
      <c r="G63" s="14">
        <v>25.6578380752392</v>
      </c>
    </row>
    <row r="64" s="5" customFormat="1" hidden="1" outlineLevel="1" spans="1:7">
      <c r="A64" s="5" t="s">
        <v>187</v>
      </c>
      <c r="C64" s="5" t="s">
        <v>172</v>
      </c>
      <c r="D64" s="13">
        <v>1606139178.86</v>
      </c>
      <c r="E64" s="13">
        <v>143182142.79</v>
      </c>
      <c r="F64" s="13">
        <v>552736758.849999</v>
      </c>
      <c r="G64" s="13">
        <v>910220277.219998</v>
      </c>
    </row>
    <row r="65" s="5" customFormat="1" hidden="1" outlineLevel="1" spans="3:7">
      <c r="C65" s="5" t="s">
        <v>165</v>
      </c>
      <c r="D65" s="13">
        <v>108770197.82</v>
      </c>
      <c r="E65" s="13">
        <v>17435952.56</v>
      </c>
      <c r="F65" s="13">
        <v>48042194.95</v>
      </c>
      <c r="G65" s="13">
        <v>43292050.31</v>
      </c>
    </row>
    <row r="66" s="5" customFormat="1" hidden="1" outlineLevel="1" spans="3:7">
      <c r="C66" s="5" t="s">
        <v>166</v>
      </c>
      <c r="D66" s="13">
        <v>512033925.269999</v>
      </c>
      <c r="E66" s="13">
        <v>66482196.5599999</v>
      </c>
      <c r="F66" s="13">
        <v>228579948.959999</v>
      </c>
      <c r="G66" s="13">
        <v>216971779.75</v>
      </c>
    </row>
    <row r="67" s="5" customFormat="1" hidden="1" outlineLevel="1" spans="3:7">
      <c r="C67" s="5" t="s">
        <v>167</v>
      </c>
      <c r="D67" s="13">
        <v>342488759.109999</v>
      </c>
      <c r="E67" s="13">
        <v>15866510.05</v>
      </c>
      <c r="F67" s="13">
        <v>93407665.0599999</v>
      </c>
      <c r="G67" s="13">
        <v>233214584</v>
      </c>
    </row>
    <row r="68" s="5" customFormat="1" hidden="1" outlineLevel="1" spans="3:7">
      <c r="C68" s="5" t="s">
        <v>168</v>
      </c>
      <c r="D68" s="13">
        <v>368780255.389999</v>
      </c>
      <c r="E68" s="13">
        <v>13193567.17</v>
      </c>
      <c r="F68" s="13">
        <v>80037070.1899998</v>
      </c>
      <c r="G68" s="13">
        <v>275549618.03</v>
      </c>
    </row>
    <row r="69" s="5" customFormat="1" hidden="1" outlineLevel="1" spans="3:7">
      <c r="C69" s="5" t="s">
        <v>169</v>
      </c>
      <c r="D69" s="13">
        <v>274066041.27</v>
      </c>
      <c r="E69" s="13">
        <v>30203916.45</v>
      </c>
      <c r="F69" s="13">
        <v>102669879.69</v>
      </c>
      <c r="G69" s="13">
        <v>141192245.13</v>
      </c>
    </row>
    <row r="70" s="5" customFormat="1" hidden="1" outlineLevel="1" spans="1:7">
      <c r="A70" s="5" t="s">
        <v>188</v>
      </c>
      <c r="C70" s="5" t="s">
        <v>172</v>
      </c>
      <c r="D70" s="13">
        <v>703393970.909999</v>
      </c>
      <c r="E70" s="13">
        <v>56118406.0199999</v>
      </c>
      <c r="F70" s="13">
        <v>247622995.72</v>
      </c>
      <c r="G70" s="13">
        <v>399652569.169999</v>
      </c>
    </row>
    <row r="71" s="5" customFormat="1" hidden="1" outlineLevel="1" spans="3:7">
      <c r="C71" s="5" t="s">
        <v>165</v>
      </c>
      <c r="D71" s="13">
        <v>50565338.6499999</v>
      </c>
      <c r="E71" s="13">
        <v>7109928.90999999</v>
      </c>
      <c r="F71" s="13">
        <v>23633649.09</v>
      </c>
      <c r="G71" s="13">
        <v>19821760.65</v>
      </c>
    </row>
    <row r="72" s="5" customFormat="1" hidden="1" outlineLevel="1" spans="3:7">
      <c r="C72" s="5" t="s">
        <v>166</v>
      </c>
      <c r="D72" s="13">
        <v>215825996.39</v>
      </c>
      <c r="E72" s="13">
        <v>28381929.7999999</v>
      </c>
      <c r="F72" s="13">
        <v>99573706.7299999</v>
      </c>
      <c r="G72" s="13">
        <v>87870359.8599998</v>
      </c>
    </row>
    <row r="73" s="5" customFormat="1" hidden="1" outlineLevel="1" spans="3:7">
      <c r="C73" s="5" t="s">
        <v>167</v>
      </c>
      <c r="D73" s="13">
        <v>168043070.38</v>
      </c>
      <c r="E73" s="13">
        <v>5706937.15999999</v>
      </c>
      <c r="F73" s="13">
        <v>47031565.5699999</v>
      </c>
      <c r="G73" s="13">
        <v>115304567.65</v>
      </c>
    </row>
    <row r="74" s="5" customFormat="1" hidden="1" outlineLevel="1" spans="3:7">
      <c r="C74" s="5" t="s">
        <v>168</v>
      </c>
      <c r="D74" s="13">
        <v>181216189.34</v>
      </c>
      <c r="E74" s="13">
        <v>4267331.56999999</v>
      </c>
      <c r="F74" s="13">
        <v>42754114.4799999</v>
      </c>
      <c r="G74" s="13">
        <v>134194743.29</v>
      </c>
    </row>
    <row r="75" s="5" customFormat="1" hidden="1" outlineLevel="1" spans="3:7">
      <c r="C75" s="5" t="s">
        <v>169</v>
      </c>
      <c r="D75" s="13">
        <v>87743376.1499999</v>
      </c>
      <c r="E75" s="13">
        <v>10652278.58</v>
      </c>
      <c r="F75" s="13">
        <v>34629959.8499999</v>
      </c>
      <c r="G75" s="13">
        <v>42461137.72</v>
      </c>
    </row>
    <row r="76" s="5" customFormat="1" hidden="1" outlineLevel="1" spans="1:7">
      <c r="A76" s="5" t="s">
        <v>189</v>
      </c>
      <c r="C76" s="5" t="s">
        <v>172</v>
      </c>
      <c r="D76" s="13">
        <f>SUM(D77:D81)</f>
        <v>1357926</v>
      </c>
      <c r="E76" s="13">
        <v>1159616</v>
      </c>
      <c r="F76" s="13">
        <v>1353108</v>
      </c>
      <c r="G76" s="13">
        <v>498173</v>
      </c>
    </row>
    <row r="77" s="5" customFormat="1" hidden="1" outlineLevel="1" spans="3:7">
      <c r="C77" s="5" t="s">
        <v>165</v>
      </c>
      <c r="D77" s="13">
        <v>107944</v>
      </c>
      <c r="E77" s="13">
        <v>104285</v>
      </c>
      <c r="F77" s="13">
        <v>107710</v>
      </c>
      <c r="G77" s="13">
        <v>26461</v>
      </c>
    </row>
    <row r="78" s="5" customFormat="1" hidden="1" outlineLevel="1" spans="3:7">
      <c r="C78" s="5" t="s">
        <v>166</v>
      </c>
      <c r="D78" s="13">
        <v>616428</v>
      </c>
      <c r="E78" s="13">
        <v>571319</v>
      </c>
      <c r="F78" s="13">
        <v>662051</v>
      </c>
      <c r="G78" s="13">
        <v>172093</v>
      </c>
    </row>
    <row r="79" s="5" customFormat="1" hidden="1" outlineLevel="1" spans="3:7">
      <c r="C79" s="5" t="s">
        <v>167</v>
      </c>
      <c r="D79" s="13">
        <v>76002</v>
      </c>
      <c r="E79" s="13">
        <v>68832</v>
      </c>
      <c r="F79" s="13">
        <v>135701</v>
      </c>
      <c r="G79" s="13">
        <v>110767</v>
      </c>
    </row>
    <row r="80" s="5" customFormat="1" hidden="1" outlineLevel="1" spans="3:7">
      <c r="C80" s="5" t="s">
        <v>168</v>
      </c>
      <c r="D80" s="13">
        <v>38751</v>
      </c>
      <c r="E80" s="13">
        <v>36689</v>
      </c>
      <c r="F80" s="13">
        <v>75281</v>
      </c>
      <c r="G80" s="13">
        <v>84810</v>
      </c>
    </row>
    <row r="81" s="5" customFormat="1" hidden="1" outlineLevel="1" spans="3:7">
      <c r="C81" s="5" t="s">
        <v>169</v>
      </c>
      <c r="D81" s="13">
        <v>518801</v>
      </c>
      <c r="E81" s="13">
        <v>378491</v>
      </c>
      <c r="F81" s="13">
        <v>372365</v>
      </c>
      <c r="G81" s="13">
        <v>104042</v>
      </c>
    </row>
    <row r="82" s="5" customFormat="1" hidden="1" outlineLevel="1" spans="1:7">
      <c r="A82" s="5" t="s">
        <v>190</v>
      </c>
      <c r="C82" s="5" t="s">
        <v>172</v>
      </c>
      <c r="D82" s="13">
        <f>SUM(D83:D87)</f>
        <v>607768</v>
      </c>
      <c r="E82" s="13">
        <v>501132</v>
      </c>
      <c r="F82" s="13">
        <v>591356</v>
      </c>
      <c r="G82" s="13">
        <v>248604</v>
      </c>
    </row>
    <row r="83" s="5" customFormat="1" hidden="1" outlineLevel="1" spans="3:7">
      <c r="C83" s="5" t="s">
        <v>165</v>
      </c>
      <c r="D83" s="13">
        <v>52069</v>
      </c>
      <c r="E83" s="13">
        <v>50879</v>
      </c>
      <c r="F83" s="13">
        <v>53102</v>
      </c>
      <c r="G83" s="13">
        <v>13935</v>
      </c>
    </row>
    <row r="84" s="5" customFormat="1" hidden="1" outlineLevel="1" spans="3:7">
      <c r="C84" s="5" t="s">
        <v>166</v>
      </c>
      <c r="D84" s="13">
        <v>293524</v>
      </c>
      <c r="E84" s="13">
        <v>260669</v>
      </c>
      <c r="F84" s="13">
        <v>291128</v>
      </c>
      <c r="G84" s="13">
        <v>77659</v>
      </c>
    </row>
    <row r="85" s="5" customFormat="1" hidden="1" outlineLevel="1" spans="3:7">
      <c r="C85" s="5" t="s">
        <v>167</v>
      </c>
      <c r="D85" s="13">
        <v>53311</v>
      </c>
      <c r="E85" s="13">
        <v>33285</v>
      </c>
      <c r="F85" s="13">
        <v>76682</v>
      </c>
      <c r="G85" s="13">
        <v>65751</v>
      </c>
    </row>
    <row r="86" s="5" customFormat="1" hidden="1" outlineLevel="1" spans="3:7">
      <c r="C86" s="5" t="s">
        <v>168</v>
      </c>
      <c r="D86" s="13">
        <v>30974</v>
      </c>
      <c r="E86" s="13">
        <v>19326</v>
      </c>
      <c r="F86" s="13">
        <v>48493</v>
      </c>
      <c r="G86" s="13">
        <v>56445</v>
      </c>
    </row>
    <row r="87" s="5" customFormat="1" hidden="1" outlineLevel="1" spans="3:7">
      <c r="C87" s="5" t="s">
        <v>169</v>
      </c>
      <c r="D87" s="13">
        <v>177890</v>
      </c>
      <c r="E87" s="13">
        <v>136973</v>
      </c>
      <c r="F87" s="13">
        <v>121951</v>
      </c>
      <c r="G87" s="13">
        <v>34814</v>
      </c>
    </row>
    <row r="88" s="5" customFormat="1" collapsed="1"/>
  </sheetData>
  <mergeCells count="15">
    <mergeCell ref="A2:G2"/>
    <mergeCell ref="C3:D3"/>
    <mergeCell ref="A14:G14"/>
    <mergeCell ref="A16:A21"/>
    <mergeCell ref="A22:A27"/>
    <mergeCell ref="A28:A33"/>
    <mergeCell ref="A34:A39"/>
    <mergeCell ref="A40:A45"/>
    <mergeCell ref="A46:A51"/>
    <mergeCell ref="A52:A57"/>
    <mergeCell ref="A58:A63"/>
    <mergeCell ref="A64:A69"/>
    <mergeCell ref="A70:A75"/>
    <mergeCell ref="A76:A81"/>
    <mergeCell ref="A82:A87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1"/>
  <sheetViews>
    <sheetView workbookViewId="0">
      <selection activeCell="P24" sqref="P24"/>
    </sheetView>
  </sheetViews>
  <sheetFormatPr defaultColWidth="9" defaultRowHeight="16.5"/>
  <cols>
    <col min="1" max="1" width="12.875" style="1" customWidth="1"/>
    <col min="2" max="2" width="9" style="1" customWidth="1"/>
    <col min="3" max="4" width="8.875" style="1" customWidth="1"/>
    <col min="5" max="5" width="9.125" style="1" customWidth="1"/>
    <col min="6" max="7" width="12.875" style="1" customWidth="1"/>
    <col min="8" max="11" width="9" style="1"/>
    <col min="12" max="12" width="10.875" style="1" customWidth="1"/>
    <col min="13" max="13" width="9" style="1"/>
    <col min="14" max="14" width="9.875" style="1" customWidth="1"/>
    <col min="15" max="16384" width="9" style="1"/>
  </cols>
  <sheetData>
    <row r="1" spans="1:1">
      <c r="A1" s="1" t="s">
        <v>191</v>
      </c>
    </row>
    <row r="4" spans="1:1">
      <c r="A4" s="2" t="s">
        <v>192</v>
      </c>
    </row>
    <row r="5" spans="1:8">
      <c r="A5" s="3" t="s">
        <v>193</v>
      </c>
      <c r="B5" s="3" t="s">
        <v>194</v>
      </c>
      <c r="C5" s="3" t="s">
        <v>195</v>
      </c>
      <c r="D5" s="3" t="s">
        <v>196</v>
      </c>
      <c r="E5" s="3" t="s">
        <v>197</v>
      </c>
      <c r="F5" s="3" t="s">
        <v>198</v>
      </c>
      <c r="G5" s="3" t="s">
        <v>199</v>
      </c>
      <c r="H5" s="3" t="s">
        <v>200</v>
      </c>
    </row>
    <row r="6" spans="1:8">
      <c r="A6" s="4"/>
      <c r="B6" s="4"/>
      <c r="C6" s="4"/>
      <c r="D6" s="4"/>
      <c r="E6" s="4"/>
      <c r="F6" s="4"/>
      <c r="G6" s="4"/>
      <c r="H6" s="4"/>
    </row>
    <row r="7" spans="1:8">
      <c r="A7" s="4"/>
      <c r="B7" s="4"/>
      <c r="C7" s="4"/>
      <c r="D7" s="4"/>
      <c r="E7" s="4"/>
      <c r="F7" s="4"/>
      <c r="G7" s="4"/>
      <c r="H7" s="4"/>
    </row>
    <row r="10" spans="1:1">
      <c r="A10" s="2" t="s">
        <v>201</v>
      </c>
    </row>
    <row r="11" spans="1:9">
      <c r="A11" s="3" t="s">
        <v>193</v>
      </c>
      <c r="B11" s="3" t="s">
        <v>202</v>
      </c>
      <c r="C11" s="3" t="s">
        <v>194</v>
      </c>
      <c r="D11" s="3" t="s">
        <v>195</v>
      </c>
      <c r="E11" s="3" t="s">
        <v>196</v>
      </c>
      <c r="F11" s="3" t="s">
        <v>197</v>
      </c>
      <c r="G11" s="3" t="s">
        <v>198</v>
      </c>
      <c r="H11" s="3" t="s">
        <v>199</v>
      </c>
      <c r="I11" s="3" t="s">
        <v>200</v>
      </c>
    </row>
    <row r="12" spans="1:9">
      <c r="A12" s="4"/>
      <c r="B12" s="4"/>
      <c r="C12" s="4"/>
      <c r="D12" s="4"/>
      <c r="E12" s="4"/>
      <c r="F12" s="4"/>
      <c r="G12" s="4"/>
      <c r="H12" s="4"/>
      <c r="I12" s="4"/>
    </row>
    <row r="13" spans="1:9">
      <c r="A13" s="4"/>
      <c r="B13" s="4"/>
      <c r="C13" s="4"/>
      <c r="D13" s="4"/>
      <c r="E13" s="4"/>
      <c r="F13" s="4"/>
      <c r="G13" s="4"/>
      <c r="H13" s="4"/>
      <c r="I13" s="4"/>
    </row>
    <row r="16" spans="1:1">
      <c r="A16" s="2" t="s">
        <v>203</v>
      </c>
    </row>
    <row r="17" spans="1:7">
      <c r="A17" s="3" t="s">
        <v>193</v>
      </c>
      <c r="B17" s="3" t="s">
        <v>204</v>
      </c>
      <c r="C17" s="3" t="s">
        <v>205</v>
      </c>
      <c r="D17" s="3" t="s">
        <v>202</v>
      </c>
      <c r="E17" s="3" t="s">
        <v>206</v>
      </c>
      <c r="F17" s="3" t="s">
        <v>199</v>
      </c>
      <c r="G17" s="3" t="s">
        <v>207</v>
      </c>
    </row>
    <row r="18" spans="1:7">
      <c r="A18" s="4"/>
      <c r="B18" s="4"/>
      <c r="C18" s="4"/>
      <c r="D18" s="4"/>
      <c r="E18" s="4"/>
      <c r="F18" s="4"/>
      <c r="G18" s="4"/>
    </row>
    <row r="19" spans="1:7">
      <c r="A19" s="4"/>
      <c r="B19" s="4"/>
      <c r="C19" s="4"/>
      <c r="D19" s="4"/>
      <c r="E19" s="4"/>
      <c r="F19" s="4"/>
      <c r="G19" s="4"/>
    </row>
    <row r="22" spans="1:1">
      <c r="A22" s="2" t="s">
        <v>208</v>
      </c>
    </row>
    <row r="23" spans="1:1">
      <c r="A23" s="3" t="s">
        <v>193</v>
      </c>
    </row>
    <row r="24" spans="1:1">
      <c r="A24" s="4"/>
    </row>
    <row r="25" spans="1:1">
      <c r="A25" s="4"/>
    </row>
    <row r="28" spans="1:1">
      <c r="A28" s="2" t="s">
        <v>209</v>
      </c>
    </row>
    <row r="29" spans="1:14">
      <c r="A29" s="3" t="s">
        <v>193</v>
      </c>
      <c r="B29" s="3" t="s">
        <v>202</v>
      </c>
      <c r="C29" s="3" t="s">
        <v>205</v>
      </c>
      <c r="D29" s="3" t="s">
        <v>196</v>
      </c>
      <c r="E29" s="3" t="s">
        <v>104</v>
      </c>
      <c r="F29" s="3" t="s">
        <v>105</v>
      </c>
      <c r="G29" s="3" t="s">
        <v>210</v>
      </c>
      <c r="H29" s="3" t="s">
        <v>107</v>
      </c>
      <c r="I29" s="3" t="s">
        <v>108</v>
      </c>
      <c r="J29" s="3" t="s">
        <v>42</v>
      </c>
      <c r="K29" s="3" t="s">
        <v>109</v>
      </c>
      <c r="L29" s="3" t="s">
        <v>211</v>
      </c>
      <c r="M29" s="3" t="s">
        <v>199</v>
      </c>
      <c r="N29" s="3" t="s">
        <v>200</v>
      </c>
    </row>
    <row r="30" spans="1:14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 spans="1:14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业务方案</vt:lpstr>
      <vt:lpstr>产品需求</vt:lpstr>
      <vt:lpstr>数据分析-1</vt:lpstr>
      <vt:lpstr>数据分析-2</vt:lpstr>
      <vt:lpstr>数据需求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富米</dc:creator>
  <cp:lastModifiedBy>RicardoM</cp:lastModifiedBy>
  <dcterms:created xsi:type="dcterms:W3CDTF">2021-02-05T03:22:00Z</dcterms:created>
  <dcterms:modified xsi:type="dcterms:W3CDTF">2021-02-24T04:17:33Z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